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3046\CL 34 - CR 46\2018\"/>
    </mc:Choice>
  </mc:AlternateContent>
  <bookViews>
    <workbookView xWindow="240" yWindow="90" windowWidth="9135" windowHeight="4965" tabRatio="736" activeTab="6"/>
  </bookViews>
  <sheets>
    <sheet name="G-1" sheetId="4678" r:id="rId1"/>
    <sheet name="G-3" sheetId="4684" r:id="rId2"/>
    <sheet name="G-4" sheetId="4686" r:id="rId3"/>
    <sheet name="G-11 " sheetId="4691" r:id="rId4"/>
    <sheet name="G-3A" sheetId="4690" r:id="rId5"/>
    <sheet name="G-Totales" sheetId="4681" r:id="rId6"/>
    <sheet name="DIRECCIONALIDAD" sheetId="4689" r:id="rId7"/>
    <sheet name="DIAGRAMA DE VOL" sheetId="4688" r:id="rId8"/>
  </sheets>
  <definedNames>
    <definedName name="_xlnm.Print_Area" localSheetId="0">'G-1'!$A$1:$U$58</definedName>
    <definedName name="_xlnm.Print_Area" localSheetId="3">'G-11 '!$A$1:$U$58</definedName>
    <definedName name="_xlnm.Print_Area" localSheetId="1">'G-3'!$A$1:$U$58</definedName>
    <definedName name="_xlnm.Print_Area" localSheetId="4">'G-3A'!$A$1:$U$58</definedName>
    <definedName name="_xlnm.Print_Area" localSheetId="2">'G-4'!$A$1:$U$58</definedName>
    <definedName name="_xlnm.Print_Area" localSheetId="5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I54" i="4689" l="1"/>
  <c r="I53" i="4689"/>
  <c r="J53" i="4689" s="1"/>
  <c r="I52" i="4689"/>
  <c r="J52" i="4689" s="1"/>
  <c r="I51" i="4689"/>
  <c r="I50" i="4689"/>
  <c r="I49" i="4689"/>
  <c r="J49" i="4689" s="1"/>
  <c r="I48" i="4689"/>
  <c r="I47" i="4689"/>
  <c r="J47" i="4689" s="1"/>
  <c r="I46" i="4689"/>
  <c r="J46" i="4689" s="1"/>
  <c r="I10" i="4689"/>
  <c r="I11" i="4689"/>
  <c r="I12" i="4689"/>
  <c r="I13" i="4689"/>
  <c r="I14" i="4689"/>
  <c r="I15" i="4689"/>
  <c r="I16" i="4689"/>
  <c r="I17" i="4689"/>
  <c r="I18" i="4689"/>
  <c r="I19" i="4689"/>
  <c r="I20" i="4689"/>
  <c r="I21" i="4689"/>
  <c r="I22" i="4689"/>
  <c r="I23" i="4689"/>
  <c r="I24" i="4689"/>
  <c r="I25" i="4689"/>
  <c r="I26" i="4689"/>
  <c r="I27" i="4689"/>
  <c r="I28" i="4689"/>
  <c r="I29" i="4689"/>
  <c r="I30" i="4689"/>
  <c r="I31" i="4689"/>
  <c r="I32" i="4689"/>
  <c r="I33" i="4689"/>
  <c r="I34" i="4689"/>
  <c r="I35" i="4689"/>
  <c r="I36" i="4689"/>
  <c r="I37" i="4689"/>
  <c r="I38" i="4689"/>
  <c r="I39" i="4689"/>
  <c r="I40" i="4689"/>
  <c r="I41" i="4689"/>
  <c r="I42" i="4689"/>
  <c r="I43" i="4689"/>
  <c r="I44" i="4689"/>
  <c r="I45" i="4689"/>
  <c r="J51" i="4689" l="1"/>
  <c r="J48" i="4689"/>
  <c r="J50" i="4689"/>
  <c r="J54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M22" i="4691"/>
  <c r="F22" i="4691"/>
  <c r="T21" i="4691"/>
  <c r="M21" i="4691"/>
  <c r="F21" i="4691"/>
  <c r="T20" i="4691"/>
  <c r="M20" i="4691"/>
  <c r="F20" i="4691"/>
  <c r="T19" i="4691"/>
  <c r="M19" i="4691"/>
  <c r="F19" i="4691"/>
  <c r="T18" i="4691"/>
  <c r="M18" i="4691"/>
  <c r="F18" i="4691"/>
  <c r="T17" i="4691"/>
  <c r="M17" i="4691"/>
  <c r="F17" i="4691"/>
  <c r="T16" i="4691"/>
  <c r="M16" i="4691"/>
  <c r="F16" i="4691"/>
  <c r="T15" i="4691"/>
  <c r="M15" i="4691"/>
  <c r="F15" i="4691"/>
  <c r="T14" i="4691"/>
  <c r="M14" i="4691"/>
  <c r="F14" i="4691"/>
  <c r="T13" i="4691"/>
  <c r="M13" i="4691"/>
  <c r="F13" i="4691"/>
  <c r="T12" i="4691"/>
  <c r="M12" i="4691"/>
  <c r="F12" i="4691"/>
  <c r="T11" i="4691"/>
  <c r="M11" i="4691"/>
  <c r="F11" i="4691"/>
  <c r="T10" i="4691"/>
  <c r="M10" i="4691"/>
  <c r="F10" i="4691"/>
  <c r="S6" i="4691"/>
  <c r="L5" i="4691"/>
  <c r="D5" i="4691"/>
  <c r="E4" i="4691"/>
  <c r="U21" i="4691" l="1"/>
  <c r="U14" i="4691"/>
  <c r="U13" i="4691"/>
  <c r="U15" i="4691"/>
  <c r="U16" i="4691"/>
  <c r="U17" i="4691"/>
  <c r="U19" i="4691"/>
  <c r="U18" i="4691"/>
  <c r="U20" i="4691"/>
  <c r="N21" i="4691"/>
  <c r="N20" i="4691"/>
  <c r="N22" i="4691"/>
  <c r="N17" i="4691"/>
  <c r="N19" i="4691"/>
  <c r="N18" i="4691"/>
  <c r="N14" i="4691"/>
  <c r="N16" i="4691"/>
  <c r="N15" i="4691"/>
  <c r="N12" i="4691"/>
  <c r="N13" i="4691"/>
  <c r="N10" i="4691"/>
  <c r="N11" i="4691"/>
  <c r="G17" i="4691"/>
  <c r="G19" i="4691"/>
  <c r="G18" i="4691"/>
  <c r="G14" i="4691"/>
  <c r="G15" i="4691"/>
  <c r="G16" i="4691"/>
  <c r="G13" i="4691"/>
  <c r="K37" i="4689"/>
  <c r="V17" i="4684"/>
  <c r="V18" i="4684"/>
  <c r="V19" i="4684"/>
  <c r="V20" i="4684"/>
  <c r="V21" i="4684"/>
  <c r="V22" i="4684"/>
  <c r="V16" i="4684"/>
  <c r="M22" i="4690"/>
  <c r="AB28" i="4688" s="1"/>
  <c r="T21" i="4690"/>
  <c r="AO28" i="4688" s="1"/>
  <c r="M21" i="4690"/>
  <c r="AA28" i="4688" s="1"/>
  <c r="T20" i="4690"/>
  <c r="AN28" i="4688" s="1"/>
  <c r="M20" i="4690"/>
  <c r="Z28" i="4688" s="1"/>
  <c r="T19" i="4690"/>
  <c r="AM28" i="4688" s="1"/>
  <c r="M19" i="4690"/>
  <c r="T18" i="4690"/>
  <c r="M18" i="4690"/>
  <c r="T17" i="4690"/>
  <c r="M17" i="4690"/>
  <c r="T16" i="4690"/>
  <c r="M16" i="4690"/>
  <c r="T15" i="4690"/>
  <c r="M15" i="4690"/>
  <c r="T14" i="4690"/>
  <c r="M14" i="4690"/>
  <c r="T13" i="4690"/>
  <c r="M13" i="4690"/>
  <c r="T12" i="4690"/>
  <c r="M12" i="4690"/>
  <c r="T11" i="4690"/>
  <c r="M11" i="4690"/>
  <c r="T10" i="4690"/>
  <c r="M10" i="4690"/>
  <c r="M22" i="4686"/>
  <c r="T21" i="4686"/>
  <c r="M21" i="4686"/>
  <c r="T20" i="4686"/>
  <c r="M20" i="4686"/>
  <c r="T19" i="4686"/>
  <c r="M19" i="4686"/>
  <c r="N22" i="4686" s="1"/>
  <c r="T18" i="4686"/>
  <c r="M18" i="4686"/>
  <c r="N21" i="4686" s="1"/>
  <c r="T17" i="4686"/>
  <c r="M17" i="4686"/>
  <c r="N20" i="4686" s="1"/>
  <c r="T16" i="4686"/>
  <c r="U19" i="4686" s="1"/>
  <c r="M16" i="4686"/>
  <c r="T15" i="4686"/>
  <c r="U18" i="4686" s="1"/>
  <c r="M15" i="4686"/>
  <c r="N18" i="4686" s="1"/>
  <c r="T14" i="4686"/>
  <c r="M14" i="4686"/>
  <c r="T13" i="4686"/>
  <c r="M13" i="4686"/>
  <c r="N16" i="4686" s="1"/>
  <c r="T12" i="4686"/>
  <c r="M12" i="4686"/>
  <c r="T11" i="4686"/>
  <c r="M11" i="4686"/>
  <c r="T10" i="4686"/>
  <c r="M10" i="4686"/>
  <c r="N13" i="4686" s="1"/>
  <c r="M22" i="4684"/>
  <c r="T21" i="4684"/>
  <c r="M21" i="4684"/>
  <c r="T20" i="4684"/>
  <c r="M20" i="4684"/>
  <c r="T19" i="4684"/>
  <c r="M19" i="4684"/>
  <c r="T18" i="4684"/>
  <c r="U21" i="4684" s="1"/>
  <c r="M18" i="4684"/>
  <c r="T17" i="4684"/>
  <c r="U20" i="4684" s="1"/>
  <c r="M17" i="4684"/>
  <c r="T16" i="4684"/>
  <c r="U19" i="4684" s="1"/>
  <c r="M16" i="4684"/>
  <c r="T15" i="4684"/>
  <c r="M15" i="4684"/>
  <c r="T14" i="4684"/>
  <c r="M14" i="4684"/>
  <c r="T13" i="4684"/>
  <c r="M13" i="4684"/>
  <c r="T12" i="4684"/>
  <c r="M12" i="4684"/>
  <c r="T11" i="4684"/>
  <c r="U14" i="4684" s="1"/>
  <c r="M11" i="4684"/>
  <c r="T10" i="4684"/>
  <c r="U13" i="4684" s="1"/>
  <c r="M10" i="4684"/>
  <c r="U20" i="4686" l="1"/>
  <c r="U21" i="4686"/>
  <c r="U15" i="4686"/>
  <c r="U16" i="4686"/>
  <c r="U13" i="4686"/>
  <c r="N14" i="4686"/>
  <c r="N15" i="4686"/>
  <c r="N19" i="4686"/>
  <c r="U15" i="4684"/>
  <c r="N16" i="4684"/>
  <c r="N13" i="4684"/>
  <c r="N22" i="4684"/>
  <c r="N20" i="4684"/>
  <c r="U23" i="4691"/>
  <c r="N23" i="4691"/>
  <c r="G23" i="4691"/>
  <c r="U17" i="4686"/>
  <c r="U14" i="4686"/>
  <c r="N17" i="4686"/>
  <c r="N17" i="4684"/>
  <c r="N18" i="4684"/>
  <c r="N14" i="4684"/>
  <c r="N15" i="4684"/>
  <c r="N19" i="4684"/>
  <c r="N21" i="4684"/>
  <c r="U13" i="4690"/>
  <c r="AD28" i="4688"/>
  <c r="U15" i="4690"/>
  <c r="AF28" i="4688"/>
  <c r="U17" i="4690"/>
  <c r="AH28" i="4688"/>
  <c r="U19" i="4690"/>
  <c r="AJ28" i="4688"/>
  <c r="U20" i="4690"/>
  <c r="AK28" i="4688"/>
  <c r="U21" i="4690"/>
  <c r="AL28" i="4688"/>
  <c r="AO29" i="4688" s="1"/>
  <c r="U14" i="4690"/>
  <c r="AE28" i="4688"/>
  <c r="U16" i="4690"/>
  <c r="AG28" i="4688"/>
  <c r="U18" i="4690"/>
  <c r="AI28" i="4688"/>
  <c r="AL29" i="4688" s="1"/>
  <c r="N13" i="4690"/>
  <c r="P28" i="4688"/>
  <c r="N14" i="4690"/>
  <c r="Q28" i="4688"/>
  <c r="N15" i="4690"/>
  <c r="R28" i="4688"/>
  <c r="N16" i="4690"/>
  <c r="S28" i="4688"/>
  <c r="N17" i="4690"/>
  <c r="T28" i="4688"/>
  <c r="N18" i="4690"/>
  <c r="U28" i="4688"/>
  <c r="N19" i="4690"/>
  <c r="V28" i="4688"/>
  <c r="N20" i="4690"/>
  <c r="W28" i="4688"/>
  <c r="N21" i="4690"/>
  <c r="X28" i="4688"/>
  <c r="N22" i="4690"/>
  <c r="Y28" i="4688"/>
  <c r="AB29" i="4688" s="1"/>
  <c r="U16" i="4684"/>
  <c r="U17" i="4684"/>
  <c r="U18" i="4684"/>
  <c r="U23" i="4690" l="1"/>
  <c r="U23" i="4686"/>
  <c r="AJ29" i="4688"/>
  <c r="AH29" i="4688"/>
  <c r="AN29" i="4688"/>
  <c r="CB19" i="4688" s="1"/>
  <c r="AM29" i="4688"/>
  <c r="AK29" i="4688"/>
  <c r="AI29" i="4688"/>
  <c r="AG29" i="4688"/>
  <c r="AA29" i="4688"/>
  <c r="Z29" i="4688"/>
  <c r="Y29" i="4688"/>
  <c r="X29" i="4688"/>
  <c r="W29" i="4688"/>
  <c r="V29" i="4688"/>
  <c r="U29" i="4688"/>
  <c r="T29" i="4688"/>
  <c r="S29" i="4688"/>
  <c r="F22" i="4690"/>
  <c r="F21" i="4690"/>
  <c r="N28" i="4688" s="1"/>
  <c r="F20" i="4690"/>
  <c r="M28" i="4688" s="1"/>
  <c r="F19" i="4690"/>
  <c r="K28" i="4688" s="1"/>
  <c r="F18" i="4690"/>
  <c r="J28" i="4688" s="1"/>
  <c r="F17" i="4690"/>
  <c r="I28" i="4688" s="1"/>
  <c r="F16" i="4690"/>
  <c r="H28" i="4688" s="1"/>
  <c r="F15" i="4690"/>
  <c r="G28" i="4688" s="1"/>
  <c r="F14" i="4690"/>
  <c r="F28" i="4688" s="1"/>
  <c r="F13" i="4690"/>
  <c r="E28" i="4688" s="1"/>
  <c r="F12" i="4690"/>
  <c r="D28" i="4688" s="1"/>
  <c r="F11" i="4690"/>
  <c r="C28" i="4688" s="1"/>
  <c r="F10" i="4690"/>
  <c r="B28" i="4688" s="1"/>
  <c r="S6" i="4690"/>
  <c r="L5" i="4690"/>
  <c r="D5" i="4690"/>
  <c r="E4" i="4690"/>
  <c r="C5" i="4689"/>
  <c r="I6" i="4689"/>
  <c r="I5" i="4689"/>
  <c r="J34" i="4689"/>
  <c r="J31" i="4689"/>
  <c r="J28" i="4689"/>
  <c r="J25" i="4689"/>
  <c r="J24" i="4689"/>
  <c r="J22" i="4689"/>
  <c r="J14" i="4689"/>
  <c r="J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F21" i="4684"/>
  <c r="F22" i="4684"/>
  <c r="F10" i="4684"/>
  <c r="B18" i="4688" s="1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F21" i="4686"/>
  <c r="F22" i="4686"/>
  <c r="F10" i="4686"/>
  <c r="B23" i="4688" s="1"/>
  <c r="BZ19" i="4688"/>
  <c r="L6" i="4681"/>
  <c r="D6" i="4681"/>
  <c r="E5" i="4681"/>
  <c r="AD31" i="4688" l="1"/>
  <c r="F29" i="4688"/>
  <c r="AV19" i="4688" s="1"/>
  <c r="H29" i="4688"/>
  <c r="AX19" i="4688" s="1"/>
  <c r="J29" i="4688"/>
  <c r="AZ19" i="4688" s="1"/>
  <c r="E29" i="4688"/>
  <c r="AU19" i="4688" s="1"/>
  <c r="G29" i="4688"/>
  <c r="AW19" i="4688" s="1"/>
  <c r="I29" i="4688"/>
  <c r="AY19" i="4688" s="1"/>
  <c r="K29" i="4688"/>
  <c r="BA19" i="4688" s="1"/>
  <c r="N12" i="4690"/>
  <c r="O28" i="4688"/>
  <c r="R29" i="4688" s="1"/>
  <c r="BG19" i="4688" s="1"/>
  <c r="J43" i="4689"/>
  <c r="J20" i="4689"/>
  <c r="G20" i="4688" s="1"/>
  <c r="N11" i="4690"/>
  <c r="N10" i="4690"/>
  <c r="N23" i="4688"/>
  <c r="N11" i="4686"/>
  <c r="O23" i="4688"/>
  <c r="R24" i="4688" s="1"/>
  <c r="BG20" i="4688" s="1"/>
  <c r="N12" i="4686"/>
  <c r="M23" i="4688"/>
  <c r="N10" i="4686"/>
  <c r="O18" i="4688"/>
  <c r="R19" i="4688" s="1"/>
  <c r="BG18" i="4688" s="1"/>
  <c r="N12" i="4684"/>
  <c r="N18" i="4688"/>
  <c r="N33" i="4688" s="1"/>
  <c r="N11" i="4684"/>
  <c r="M18" i="4688"/>
  <c r="M33" i="4688" s="1"/>
  <c r="N10" i="4684"/>
  <c r="J33" i="4689"/>
  <c r="Z25" i="4688" s="1"/>
  <c r="J26" i="4689"/>
  <c r="AK20" i="4688" s="1"/>
  <c r="J30" i="4689"/>
  <c r="J25" i="4688" s="1"/>
  <c r="J36" i="4689"/>
  <c r="AO25" i="4688" s="1"/>
  <c r="J40" i="4689"/>
  <c r="P30" i="4688" s="1"/>
  <c r="J37" i="4689"/>
  <c r="D30" i="4688" s="1"/>
  <c r="J23" i="4689"/>
  <c r="J13" i="4689"/>
  <c r="P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G13" i="4690"/>
  <c r="J32" i="4689"/>
  <c r="U25" i="4688" s="1"/>
  <c r="J16" i="4689"/>
  <c r="AF15" i="4688" s="1"/>
  <c r="G19" i="4690"/>
  <c r="G17" i="4690"/>
  <c r="G14" i="4690"/>
  <c r="G15" i="4690"/>
  <c r="G16" i="4690"/>
  <c r="G18" i="4690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J42" i="4689"/>
  <c r="J38" i="4689"/>
  <c r="J39" i="4689"/>
  <c r="AF25" i="4688"/>
  <c r="J35" i="4689"/>
  <c r="P25" i="4688"/>
  <c r="D25" i="4688"/>
  <c r="J29" i="4689"/>
  <c r="AF20" i="4688"/>
  <c r="J27" i="4689"/>
  <c r="P20" i="4688"/>
  <c r="Z20" i="4688"/>
  <c r="U20" i="4688"/>
  <c r="J19" i="4689"/>
  <c r="J21" i="4689"/>
  <c r="J18" i="4689"/>
  <c r="J17" i="4689"/>
  <c r="U15" i="4688"/>
  <c r="J15" i="4689"/>
  <c r="D15" i="4688"/>
  <c r="J12" i="4689"/>
  <c r="J11" i="4689"/>
  <c r="BU19" i="4688"/>
  <c r="CC19" i="4688"/>
  <c r="BI19" i="4688"/>
  <c r="BK19" i="4688"/>
  <c r="BM19" i="4688"/>
  <c r="BN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J19" i="4688"/>
  <c r="BL19" i="4688"/>
  <c r="BO19" i="4688"/>
  <c r="BP19" i="4688"/>
  <c r="BQ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F24" i="4688"/>
  <c r="AV20" i="4688" s="1"/>
  <c r="K24" i="4688"/>
  <c r="BA20" i="4688" s="1"/>
  <c r="I24" i="4688"/>
  <c r="AY20" i="4688" s="1"/>
  <c r="G24" i="4688"/>
  <c r="AW20" i="4688" s="1"/>
  <c r="H24" i="4688"/>
  <c r="AX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Z33" i="4688"/>
  <c r="M11" i="4681"/>
  <c r="P33" i="4688"/>
  <c r="X33" i="4688"/>
  <c r="AB33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R14" i="4688"/>
  <c r="BG12" i="4688" s="1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G18" i="4686"/>
  <c r="G16" i="4686"/>
  <c r="G13" i="4686"/>
  <c r="G14" i="4686"/>
  <c r="T15" i="4681"/>
  <c r="T11" i="4681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G19" i="4686"/>
  <c r="G17" i="4686"/>
  <c r="G15" i="4686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F31" i="4688" l="1"/>
  <c r="AL34" i="4688"/>
  <c r="BZ22" i="4688" s="1"/>
  <c r="N23" i="4690"/>
  <c r="P29" i="4688"/>
  <c r="B31" i="4688"/>
  <c r="Q29" i="4688"/>
  <c r="BF19" i="4688" s="1"/>
  <c r="BU20" i="4688"/>
  <c r="AD26" i="4688"/>
  <c r="AU20" i="4688"/>
  <c r="B26" i="4688"/>
  <c r="BU18" i="4688"/>
  <c r="AD21" i="4688"/>
  <c r="AU18" i="4688"/>
  <c r="B21" i="4688"/>
  <c r="BU12" i="4688"/>
  <c r="AD16" i="4688"/>
  <c r="AU12" i="4688"/>
  <c r="B16" i="4688"/>
  <c r="BE12" i="4688"/>
  <c r="M16" i="4688"/>
  <c r="Q24" i="4688"/>
  <c r="BF20" i="4688" s="1"/>
  <c r="P24" i="4688"/>
  <c r="N23" i="4686"/>
  <c r="AK34" i="4688"/>
  <c r="BY22" i="4688" s="1"/>
  <c r="P19" i="4688"/>
  <c r="Q19" i="4688"/>
  <c r="BF18" i="4688" s="1"/>
  <c r="O33" i="4688"/>
  <c r="R34" i="4688" s="1"/>
  <c r="BG22" i="4688" s="1"/>
  <c r="S34" i="4688"/>
  <c r="BH22" i="4688" s="1"/>
  <c r="AA34" i="4688"/>
  <c r="BP22" i="4688" s="1"/>
  <c r="G23" i="4690"/>
  <c r="AO34" i="4688"/>
  <c r="CC22" i="4688" s="1"/>
  <c r="AJ34" i="4688"/>
  <c r="BX22" i="4688" s="1"/>
  <c r="U23" i="4684"/>
  <c r="U23" i="4678"/>
  <c r="AI34" i="4688"/>
  <c r="BW22" i="4688" s="1"/>
  <c r="Z34" i="4688"/>
  <c r="BO22" i="4688" s="1"/>
  <c r="W34" i="4688"/>
  <c r="BL22" i="4688" s="1"/>
  <c r="V34" i="4688"/>
  <c r="BK22" i="4688" s="1"/>
  <c r="AH34" i="4688"/>
  <c r="BV22" i="4688" s="1"/>
  <c r="AM34" i="4688"/>
  <c r="CA22" i="4688" s="1"/>
  <c r="E34" i="4688"/>
  <c r="AU22" i="4688" s="1"/>
  <c r="I34" i="4688"/>
  <c r="AY22" i="4688" s="1"/>
  <c r="H34" i="4688"/>
  <c r="AX22" i="4688" s="1"/>
  <c r="Y34" i="4688"/>
  <c r="BN22" i="4688" s="1"/>
  <c r="U34" i="4688"/>
  <c r="BJ22" i="4688" s="1"/>
  <c r="AB34" i="4688"/>
  <c r="BQ22" i="4688" s="1"/>
  <c r="AO30" i="4688"/>
  <c r="AO31" i="4688" s="1"/>
  <c r="AK30" i="4688"/>
  <c r="AK31" i="4688" s="1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K34" i="4688"/>
  <c r="BA22" i="4688" s="1"/>
  <c r="F34" i="4688"/>
  <c r="AV22" i="4688" s="1"/>
  <c r="AG34" i="4688"/>
  <c r="BU22" i="4688" s="1"/>
  <c r="J34" i="4688"/>
  <c r="AZ22" i="4688" s="1"/>
  <c r="G34" i="4688"/>
  <c r="AW22" i="4688" s="1"/>
  <c r="AN34" i="4688"/>
  <c r="CB22" i="4688" s="1"/>
  <c r="G13" i="4681"/>
  <c r="U13" i="4681"/>
  <c r="N16" i="4681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J31" i="4688" l="1"/>
  <c r="D31" i="4688"/>
  <c r="G31" i="4688"/>
  <c r="M31" i="4688"/>
  <c r="BE19" i="4688"/>
  <c r="AO26" i="4688"/>
  <c r="AF26" i="4688"/>
  <c r="AK26" i="4688"/>
  <c r="BE20" i="4688"/>
  <c r="M26" i="4688"/>
  <c r="J26" i="4688"/>
  <c r="D26" i="4688"/>
  <c r="G26" i="4688"/>
  <c r="AO21" i="4688"/>
  <c r="AF21" i="4688"/>
  <c r="AK21" i="4688"/>
  <c r="J21" i="4688"/>
  <c r="D21" i="4688"/>
  <c r="G21" i="4688"/>
  <c r="BE18" i="4688"/>
  <c r="M21" i="4688"/>
  <c r="AO16" i="4688"/>
  <c r="AF16" i="4688"/>
  <c r="AK16" i="4688"/>
  <c r="Z16" i="4688"/>
  <c r="U16" i="4688"/>
  <c r="P16" i="4688"/>
  <c r="J16" i="4688"/>
  <c r="D16" i="4688"/>
  <c r="G16" i="4688"/>
  <c r="P34" i="4688"/>
  <c r="BE22" i="4688" s="1"/>
  <c r="Q34" i="4688"/>
  <c r="BF22" i="4688" s="1"/>
  <c r="N23" i="4681"/>
  <c r="U23" i="4681"/>
  <c r="G23" i="4681"/>
  <c r="Z31" i="4688" l="1"/>
  <c r="U31" i="4688"/>
  <c r="P31" i="4688"/>
  <c r="Z26" i="4688"/>
  <c r="U26" i="4688"/>
  <c r="P26" i="4688"/>
  <c r="Z21" i="4688"/>
  <c r="U21" i="4688"/>
  <c r="P21" i="4688"/>
</calcChain>
</file>

<file path=xl/sharedStrings.xml><?xml version="1.0" encoding="utf-8"?>
<sst xmlns="http://schemas.openxmlformats.org/spreadsheetml/2006/main" count="852" uniqueCount="157">
  <si>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</si>
  <si>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</si>
  <si>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</si>
  <si>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</si>
  <si>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</si>
  <si>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</si>
  <si>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</si>
  <si>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</si>
  <si>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</si>
  <si>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</si>
  <si>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</si>
  <si>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</si>
  <si>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</si>
  <si>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</si>
  <si>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</si>
  <si>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</si>
  <si>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</si>
  <si>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</si>
  <si>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</si>
  <si>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</si>
  <si>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</si>
  <si>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</si>
  <si>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</si>
  <si>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</si>
  <si>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</si>
  <si>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</si>
  <si>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</si>
  <si>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</si>
  <si>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</si>
  <si>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</si>
  <si>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</si>
  <si>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</si>
  <si>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</si>
  <si>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</si>
  <si>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</si>
  <si>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</si>
  <si>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</si>
  <si>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</si>
  <si>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</si>
  <si>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</si>
  <si>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</si>
  <si>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</si>
  <si>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</si>
  <si>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</si>
  <si>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</si>
  <si>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</si>
  <si>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</si>
  <si>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</si>
  <si>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</si>
  <si>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</si>
  <si>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</si>
  <si>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</si>
  <si>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</si>
  <si>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</si>
  <si>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</si>
  <si>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</si>
  <si>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</si>
  <si>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</si>
  <si>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</si>
  <si>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</si>
  <si>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</si>
  <si>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</si>
  <si>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</si>
  <si>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</si>
  <si>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</si>
  <si>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</si>
  <si>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</si>
  <si>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</si>
  <si>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</si>
  <si>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</si>
  <si>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</si>
  <si>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</si>
  <si>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</si>
  <si>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</si>
  <si>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</si>
  <si>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</si>
  <si>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</si>
  <si>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</si>
  <si>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</si>
  <si>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</si>
  <si>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</si>
  <si>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</si>
  <si>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</si>
  <si>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</si>
  <si>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</si>
  <si>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</si>
  <si>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</si>
  <si>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</si>
  <si>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</si>
  <si>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</si>
  <si>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</si>
  <si>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</si>
  <si>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</si>
  <si>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</si>
  <si>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</si>
  <si>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</si>
  <si>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</si>
  <si>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</si>
  <si>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</si>
  <si>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</si>
  <si>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</si>
  <si>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</si>
  <si>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</si>
  <si>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</si>
  <si>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</si>
  <si>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</si>
  <si>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</si>
  <si>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</si>
  <si>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</si>
  <si>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</si>
  <si>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</si>
  <si>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</si>
  <si>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</si>
  <si>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</si>
  <si>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</si>
  <si>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</si>
  <si>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</si>
  <si>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</si>
  <si>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</si>
  <si>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</si>
  <si>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</si>
  <si>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</si>
  <si>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</si>
  <si>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</si>
  <si>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</si>
  <si>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</si>
  <si>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</si>
  <si>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</si>
  <si>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</si>
  <si>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MÑANA</t>
  </si>
  <si>
    <t>MEDIO DIA</t>
  </si>
  <si>
    <t>17:00 - 17:30</t>
  </si>
  <si>
    <t>17:30 - 18:00</t>
  </si>
  <si>
    <t>ADOLFREDO FLOREZ</t>
  </si>
  <si>
    <t>JULIO VASQUEZ</t>
  </si>
  <si>
    <t>7:30 - 8:15</t>
  </si>
  <si>
    <t>16:00 - 16:30</t>
  </si>
  <si>
    <t>8:15 - 9:00</t>
  </si>
  <si>
    <t>16:30 - 17:00</t>
  </si>
  <si>
    <t>9:00 - 9:45</t>
  </si>
  <si>
    <t>13:30 - 14:15</t>
  </si>
  <si>
    <t>9:45 - 10:30</t>
  </si>
  <si>
    <t>14:15 - 15:00</t>
  </si>
  <si>
    <t xml:space="preserve">VOL MAX </t>
  </si>
  <si>
    <t>3A</t>
  </si>
  <si>
    <t>JHONY NAVARRO</t>
  </si>
  <si>
    <t>1 (N-S)</t>
  </si>
  <si>
    <t>3 (OCC-OR)</t>
  </si>
  <si>
    <t>4 (OR-OCC)</t>
  </si>
  <si>
    <t>3A (OCC-OR)</t>
  </si>
  <si>
    <t>11 (N-S)</t>
  </si>
  <si>
    <t>GEOVANNIS GONZALEZ</t>
  </si>
  <si>
    <t>CL 34 - CR 46</t>
  </si>
  <si>
    <t>3                 (OCC-OR)</t>
  </si>
  <si>
    <t>4                (OR-OCC)</t>
  </si>
  <si>
    <t>11             (N-S)</t>
  </si>
  <si>
    <t>3A                (OCC-OR)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</si>
</sst>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49" fontId="12" fillId="0" borderId="0" xfId="0" applyNumberFormat="1" applyFont="1" applyBorder="1" applyAlignment="1" applyProtection="1">
      <alignment horizontal="left" vertical="center"/>
    </xf>
    <xf numFmtId="0" fontId="18" fillId="0" borderId="0" xfId="0" applyFont="1"/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568</c:v>
                </c:pt>
                <c:pt idx="1">
                  <c:v>581.5</c:v>
                </c:pt>
                <c:pt idx="2">
                  <c:v>548</c:v>
                </c:pt>
                <c:pt idx="3">
                  <c:v>575.5</c:v>
                </c:pt>
                <c:pt idx="4">
                  <c:v>576</c:v>
                </c:pt>
                <c:pt idx="5">
                  <c:v>550.5</c:v>
                </c:pt>
                <c:pt idx="6">
                  <c:v>542</c:v>
                </c:pt>
                <c:pt idx="7">
                  <c:v>542.5</c:v>
                </c:pt>
                <c:pt idx="8">
                  <c:v>550</c:v>
                </c:pt>
                <c:pt idx="9">
                  <c:v>524.5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115440"/>
        <c:axId val="177115824"/>
      </c:barChart>
      <c:catAx>
        <c:axId val="17711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1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15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15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'G-11 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'G-11 '!$F$10:$F$19</c:f>
              <c:numCache>
                <c:formatCode>0</c:formatCode>
                <c:ptCount val="10"/>
                <c:pt idx="0">
                  <c:v>641.5</c:v>
                </c:pt>
                <c:pt idx="1">
                  <c:v>671.5</c:v>
                </c:pt>
                <c:pt idx="2">
                  <c:v>567.5</c:v>
                </c:pt>
                <c:pt idx="3">
                  <c:v>593</c:v>
                </c:pt>
                <c:pt idx="4">
                  <c:v>578</c:v>
                </c:pt>
                <c:pt idx="5">
                  <c:v>492.5</c:v>
                </c:pt>
                <c:pt idx="6">
                  <c:v>511</c:v>
                </c:pt>
                <c:pt idx="7">
                  <c:v>390.5</c:v>
                </c:pt>
                <c:pt idx="8">
                  <c:v>546.5</c:v>
                </c:pt>
                <c:pt idx="9">
                  <c:v>543.5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87760"/>
        <c:axId val="178288152"/>
      </c:barChart>
      <c:catAx>
        <c:axId val="17828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88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88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8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'G-11 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'G-11 '!$T$10:$T$21</c:f>
              <c:numCache>
                <c:formatCode>0</c:formatCode>
                <c:ptCount val="12"/>
                <c:pt idx="0">
                  <c:v>505</c:v>
                </c:pt>
                <c:pt idx="1">
                  <c:v>542.5</c:v>
                </c:pt>
                <c:pt idx="2">
                  <c:v>485.5</c:v>
                </c:pt>
                <c:pt idx="3">
                  <c:v>503.5</c:v>
                </c:pt>
                <c:pt idx="4">
                  <c:v>572.5</c:v>
                </c:pt>
                <c:pt idx="5">
                  <c:v>584.5</c:v>
                </c:pt>
                <c:pt idx="6">
                  <c:v>524</c:v>
                </c:pt>
                <c:pt idx="7">
                  <c:v>700.5</c:v>
                </c:pt>
                <c:pt idx="8">
                  <c:v>699</c:v>
                </c:pt>
                <c:pt idx="9">
                  <c:v>528.5</c:v>
                </c:pt>
                <c:pt idx="10">
                  <c:v>613</c:v>
                </c:pt>
                <c:pt idx="11">
                  <c:v>586.5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88936"/>
        <c:axId val="178289328"/>
      </c:barChart>
      <c:catAx>
        <c:axId val="178288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8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89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88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('G-11 '!$F$20:$F$22,'G-11 '!$M$10:$M$22)</c:f>
              <c:numCache>
                <c:formatCode>0</c:formatCode>
                <c:ptCount val="16"/>
                <c:pt idx="0">
                  <c:v>599</c:v>
                </c:pt>
                <c:pt idx="1">
                  <c:v>535.5</c:v>
                </c:pt>
                <c:pt idx="2">
                  <c:v>545.5</c:v>
                </c:pt>
                <c:pt idx="3">
                  <c:v>597.5</c:v>
                </c:pt>
                <c:pt idx="4">
                  <c:v>605</c:v>
                </c:pt>
                <c:pt idx="5">
                  <c:v>499.5</c:v>
                </c:pt>
                <c:pt idx="6">
                  <c:v>408</c:v>
                </c:pt>
                <c:pt idx="7">
                  <c:v>464</c:v>
                </c:pt>
                <c:pt idx="8">
                  <c:v>418</c:v>
                </c:pt>
                <c:pt idx="9">
                  <c:v>406.5</c:v>
                </c:pt>
                <c:pt idx="10">
                  <c:v>372</c:v>
                </c:pt>
                <c:pt idx="11">
                  <c:v>315.5</c:v>
                </c:pt>
                <c:pt idx="12">
                  <c:v>403.5</c:v>
                </c:pt>
                <c:pt idx="13">
                  <c:v>488</c:v>
                </c:pt>
                <c:pt idx="14">
                  <c:v>638</c:v>
                </c:pt>
                <c:pt idx="15">
                  <c:v>514.5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290112"/>
        <c:axId val="178290504"/>
      </c:barChart>
      <c:catAx>
        <c:axId val="17829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90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90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9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'G-3A'!$A$10:$A$19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'G-3A'!$F$10:$F$19</c:f>
              <c:numCache>
                <c:formatCode>0</c:formatCode>
                <c:ptCount val="10"/>
                <c:pt idx="0">
                  <c:v>153</c:v>
                </c:pt>
                <c:pt idx="1">
                  <c:v>165</c:v>
                </c:pt>
                <c:pt idx="2">
                  <c:v>111</c:v>
                </c:pt>
                <c:pt idx="3">
                  <c:v>95.5</c:v>
                </c:pt>
                <c:pt idx="4">
                  <c:v>73</c:v>
                </c:pt>
                <c:pt idx="5">
                  <c:v>77</c:v>
                </c:pt>
                <c:pt idx="6">
                  <c:v>94.5</c:v>
                </c:pt>
                <c:pt idx="7">
                  <c:v>67.5</c:v>
                </c:pt>
                <c:pt idx="8">
                  <c:v>49.5</c:v>
                </c:pt>
                <c:pt idx="9">
                  <c:v>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918120"/>
        <c:axId val="178918512"/>
      </c:barChart>
      <c:catAx>
        <c:axId val="178918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91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18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918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'G-3A'!$O$10:$O$21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'G-3A'!$T$10:$T$21</c:f>
              <c:numCache>
                <c:formatCode>0</c:formatCode>
                <c:ptCount val="12"/>
                <c:pt idx="0">
                  <c:v>121</c:v>
                </c:pt>
                <c:pt idx="1">
                  <c:v>137.5</c:v>
                </c:pt>
                <c:pt idx="2">
                  <c:v>140.5</c:v>
                </c:pt>
                <c:pt idx="3">
                  <c:v>233</c:v>
                </c:pt>
                <c:pt idx="4">
                  <c:v>115</c:v>
                </c:pt>
                <c:pt idx="5">
                  <c:v>134.5</c:v>
                </c:pt>
                <c:pt idx="6">
                  <c:v>152</c:v>
                </c:pt>
                <c:pt idx="7">
                  <c:v>145</c:v>
                </c:pt>
                <c:pt idx="8">
                  <c:v>121</c:v>
                </c:pt>
                <c:pt idx="9">
                  <c:v>102</c:v>
                </c:pt>
                <c:pt idx="10">
                  <c:v>101</c:v>
                </c:pt>
                <c:pt idx="11">
                  <c:v>100.5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919296"/>
        <c:axId val="178919688"/>
      </c:barChart>
      <c:catAx>
        <c:axId val="17891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919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19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919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('G-3A'!$F$20:$F$22,'G-3A'!$M$10:$M$22)</c:f>
              <c:numCache>
                <c:formatCode>0</c:formatCode>
                <c:ptCount val="16"/>
                <c:pt idx="0">
                  <c:v>79</c:v>
                </c:pt>
                <c:pt idx="1">
                  <c:v>94</c:v>
                </c:pt>
                <c:pt idx="2">
                  <c:v>65.5</c:v>
                </c:pt>
                <c:pt idx="3">
                  <c:v>87.5</c:v>
                </c:pt>
                <c:pt idx="4">
                  <c:v>65</c:v>
                </c:pt>
                <c:pt idx="5">
                  <c:v>64.5</c:v>
                </c:pt>
                <c:pt idx="6">
                  <c:v>71</c:v>
                </c:pt>
                <c:pt idx="7">
                  <c:v>67</c:v>
                </c:pt>
                <c:pt idx="8">
                  <c:v>61</c:v>
                </c:pt>
                <c:pt idx="9">
                  <c:v>57</c:v>
                </c:pt>
                <c:pt idx="10">
                  <c:v>65</c:v>
                </c:pt>
                <c:pt idx="11">
                  <c:v>59.5</c:v>
                </c:pt>
                <c:pt idx="12">
                  <c:v>74.5</c:v>
                </c:pt>
                <c:pt idx="13">
                  <c:v>80.5</c:v>
                </c:pt>
                <c:pt idx="14">
                  <c:v>72.5</c:v>
                </c:pt>
                <c:pt idx="15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920472"/>
        <c:axId val="178920864"/>
      </c:barChart>
      <c:catAx>
        <c:axId val="178920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920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20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920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1520</c:v>
                </c:pt>
                <c:pt idx="1">
                  <c:v>1582</c:v>
                </c:pt>
                <c:pt idx="2">
                  <c:v>1378.5</c:v>
                </c:pt>
                <c:pt idx="3">
                  <c:v>1412.5</c:v>
                </c:pt>
                <c:pt idx="4">
                  <c:v>1384</c:v>
                </c:pt>
                <c:pt idx="5">
                  <c:v>1259</c:v>
                </c:pt>
                <c:pt idx="6">
                  <c:v>1289.5</c:v>
                </c:pt>
                <c:pt idx="7">
                  <c:v>1156.5</c:v>
                </c:pt>
                <c:pt idx="8">
                  <c:v>1301</c:v>
                </c:pt>
                <c:pt idx="9">
                  <c:v>1296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921648"/>
        <c:axId val="202534808"/>
      </c:barChart>
      <c:catAx>
        <c:axId val="178921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534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534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92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1263</c:v>
                </c:pt>
                <c:pt idx="1">
                  <c:v>1331</c:v>
                </c:pt>
                <c:pt idx="2">
                  <c:v>1267</c:v>
                </c:pt>
                <c:pt idx="3">
                  <c:v>1383</c:v>
                </c:pt>
                <c:pt idx="4">
                  <c:v>1307</c:v>
                </c:pt>
                <c:pt idx="5">
                  <c:v>1431.5</c:v>
                </c:pt>
                <c:pt idx="6">
                  <c:v>1202</c:v>
                </c:pt>
                <c:pt idx="7">
                  <c:v>1545.5</c:v>
                </c:pt>
                <c:pt idx="8">
                  <c:v>1454</c:v>
                </c:pt>
                <c:pt idx="9">
                  <c:v>1362.5</c:v>
                </c:pt>
                <c:pt idx="10">
                  <c:v>1421</c:v>
                </c:pt>
                <c:pt idx="11">
                  <c:v>1378.5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535592"/>
        <c:axId val="202535984"/>
      </c:barChart>
      <c:catAx>
        <c:axId val="202535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53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535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535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1414</c:v>
                </c:pt>
                <c:pt idx="1">
                  <c:v>1357</c:v>
                </c:pt>
                <c:pt idx="2">
                  <c:v>1030</c:v>
                </c:pt>
                <c:pt idx="3">
                  <c:v>1327.5</c:v>
                </c:pt>
                <c:pt idx="4">
                  <c:v>1398</c:v>
                </c:pt>
                <c:pt idx="5">
                  <c:v>1122</c:v>
                </c:pt>
                <c:pt idx="6">
                  <c:v>1018</c:v>
                </c:pt>
                <c:pt idx="7">
                  <c:v>1064</c:v>
                </c:pt>
                <c:pt idx="8">
                  <c:v>1023.5</c:v>
                </c:pt>
                <c:pt idx="9">
                  <c:v>986</c:v>
                </c:pt>
                <c:pt idx="10">
                  <c:v>915.5</c:v>
                </c:pt>
                <c:pt idx="11">
                  <c:v>904</c:v>
                </c:pt>
                <c:pt idx="12">
                  <c:v>1071</c:v>
                </c:pt>
                <c:pt idx="13">
                  <c:v>1129.5</c:v>
                </c:pt>
                <c:pt idx="14">
                  <c:v>1249.5</c:v>
                </c:pt>
                <c:pt idx="15">
                  <c:v>1090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536768"/>
        <c:axId val="202537160"/>
      </c:barChart>
      <c:catAx>
        <c:axId val="20253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537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537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53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2273</c:v>
                </c:pt>
                <c:pt idx="4">
                  <c:v>2281</c:v>
                </c:pt>
                <c:pt idx="5">
                  <c:v>2250</c:v>
                </c:pt>
                <c:pt idx="6">
                  <c:v>2244</c:v>
                </c:pt>
                <c:pt idx="7">
                  <c:v>2211</c:v>
                </c:pt>
                <c:pt idx="8">
                  <c:v>2185</c:v>
                </c:pt>
                <c:pt idx="9">
                  <c:v>2159</c:v>
                </c:pt>
                <c:pt idx="13">
                  <c:v>1858</c:v>
                </c:pt>
                <c:pt idx="14">
                  <c:v>1840</c:v>
                </c:pt>
                <c:pt idx="15">
                  <c:v>1665</c:v>
                </c:pt>
                <c:pt idx="16">
                  <c:v>1798.5</c:v>
                </c:pt>
                <c:pt idx="17">
                  <c:v>1715</c:v>
                </c:pt>
                <c:pt idx="18">
                  <c:v>1560.5</c:v>
                </c:pt>
                <c:pt idx="19">
                  <c:v>1529.5</c:v>
                </c:pt>
                <c:pt idx="20">
                  <c:v>1478</c:v>
                </c:pt>
                <c:pt idx="21">
                  <c:v>1472</c:v>
                </c:pt>
                <c:pt idx="22">
                  <c:v>1506</c:v>
                </c:pt>
                <c:pt idx="23">
                  <c:v>1537.5</c:v>
                </c:pt>
                <c:pt idx="24">
                  <c:v>1615.5</c:v>
                </c:pt>
                <c:pt idx="25">
                  <c:v>1563</c:v>
                </c:pt>
                <c:pt idx="29">
                  <c:v>1917.5</c:v>
                </c:pt>
                <c:pt idx="30">
                  <c:v>1886.5</c:v>
                </c:pt>
                <c:pt idx="31">
                  <c:v>1948.5</c:v>
                </c:pt>
                <c:pt idx="32">
                  <c:v>1851</c:v>
                </c:pt>
                <c:pt idx="33">
                  <c:v>1900</c:v>
                </c:pt>
                <c:pt idx="34">
                  <c:v>1954</c:v>
                </c:pt>
                <c:pt idx="35">
                  <c:v>1998.5</c:v>
                </c:pt>
                <c:pt idx="36">
                  <c:v>2185.5</c:v>
                </c:pt>
                <c:pt idx="37">
                  <c:v>2186.5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570</c:v>
                </c:pt>
                <c:pt idx="4">
                  <c:v>561.5</c:v>
                </c:pt>
                <c:pt idx="5">
                  <c:v>543.5</c:v>
                </c:pt>
                <c:pt idx="6">
                  <c:v>537.5</c:v>
                </c:pt>
                <c:pt idx="7">
                  <c:v>543</c:v>
                </c:pt>
                <c:pt idx="8">
                  <c:v>548</c:v>
                </c:pt>
                <c:pt idx="9">
                  <c:v>565</c:v>
                </c:pt>
                <c:pt idx="13">
                  <c:v>602</c:v>
                </c:pt>
                <c:pt idx="14">
                  <c:v>612</c:v>
                </c:pt>
                <c:pt idx="15">
                  <c:v>615.5</c:v>
                </c:pt>
                <c:pt idx="16">
                  <c:v>608</c:v>
                </c:pt>
                <c:pt idx="17">
                  <c:v>594</c:v>
                </c:pt>
                <c:pt idx="18">
                  <c:v>571</c:v>
                </c:pt>
                <c:pt idx="19">
                  <c:v>570.5</c:v>
                </c:pt>
                <c:pt idx="20">
                  <c:v>565.5</c:v>
                </c:pt>
                <c:pt idx="21">
                  <c:v>564.5</c:v>
                </c:pt>
                <c:pt idx="22">
                  <c:v>575</c:v>
                </c:pt>
                <c:pt idx="23">
                  <c:v>574</c:v>
                </c:pt>
                <c:pt idx="24">
                  <c:v>550.5</c:v>
                </c:pt>
                <c:pt idx="25">
                  <c:v>567.5</c:v>
                </c:pt>
                <c:pt idx="29">
                  <c:v>593</c:v>
                </c:pt>
                <c:pt idx="30">
                  <c:v>601.5</c:v>
                </c:pt>
                <c:pt idx="31">
                  <c:v>595.5</c:v>
                </c:pt>
                <c:pt idx="32">
                  <c:v>582</c:v>
                </c:pt>
                <c:pt idx="33">
                  <c:v>587.5</c:v>
                </c:pt>
                <c:pt idx="34">
                  <c:v>548</c:v>
                </c:pt>
                <c:pt idx="35">
                  <c:v>527.5</c:v>
                </c:pt>
                <c:pt idx="36">
                  <c:v>527.5</c:v>
                </c:pt>
                <c:pt idx="37">
                  <c:v>524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52</c:v>
                </c:pt>
                <c:pt idx="4">
                  <c:v>60</c:v>
                </c:pt>
                <c:pt idx="5">
                  <c:v>53</c:v>
                </c:pt>
                <c:pt idx="6">
                  <c:v>49</c:v>
                </c:pt>
                <c:pt idx="7">
                  <c:v>51</c:v>
                </c:pt>
                <c:pt idx="8">
                  <c:v>44</c:v>
                </c:pt>
                <c:pt idx="9">
                  <c:v>53</c:v>
                </c:pt>
                <c:pt idx="13">
                  <c:v>65</c:v>
                </c:pt>
                <c:pt idx="14">
                  <c:v>65</c:v>
                </c:pt>
                <c:pt idx="15">
                  <c:v>67</c:v>
                </c:pt>
                <c:pt idx="16">
                  <c:v>61</c:v>
                </c:pt>
                <c:pt idx="17">
                  <c:v>49</c:v>
                </c:pt>
                <c:pt idx="18">
                  <c:v>43</c:v>
                </c:pt>
                <c:pt idx="19">
                  <c:v>39</c:v>
                </c:pt>
                <c:pt idx="20">
                  <c:v>35</c:v>
                </c:pt>
                <c:pt idx="21">
                  <c:v>38</c:v>
                </c:pt>
                <c:pt idx="22">
                  <c:v>42</c:v>
                </c:pt>
                <c:pt idx="23">
                  <c:v>50</c:v>
                </c:pt>
                <c:pt idx="24">
                  <c:v>56</c:v>
                </c:pt>
                <c:pt idx="25">
                  <c:v>54</c:v>
                </c:pt>
                <c:pt idx="29">
                  <c:v>65</c:v>
                </c:pt>
                <c:pt idx="30">
                  <c:v>70</c:v>
                </c:pt>
                <c:pt idx="31">
                  <c:v>75.5</c:v>
                </c:pt>
                <c:pt idx="32">
                  <c:v>71.5</c:v>
                </c:pt>
                <c:pt idx="33">
                  <c:v>70.5</c:v>
                </c:pt>
                <c:pt idx="34">
                  <c:v>70.5</c:v>
                </c:pt>
                <c:pt idx="35">
                  <c:v>66</c:v>
                </c:pt>
                <c:pt idx="36">
                  <c:v>60</c:v>
                </c:pt>
                <c:pt idx="37">
                  <c:v>54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524.5</c:v>
                </c:pt>
                <c:pt idx="4">
                  <c:v>444.5</c:v>
                </c:pt>
                <c:pt idx="5">
                  <c:v>356.5</c:v>
                </c:pt>
                <c:pt idx="6">
                  <c:v>340</c:v>
                </c:pt>
                <c:pt idx="7">
                  <c:v>312</c:v>
                </c:pt>
                <c:pt idx="8">
                  <c:v>288.5</c:v>
                </c:pt>
                <c:pt idx="9">
                  <c:v>274.5</c:v>
                </c:pt>
                <c:pt idx="13">
                  <c:v>326</c:v>
                </c:pt>
                <c:pt idx="14">
                  <c:v>312</c:v>
                </c:pt>
                <c:pt idx="15">
                  <c:v>282.5</c:v>
                </c:pt>
                <c:pt idx="16">
                  <c:v>288</c:v>
                </c:pt>
                <c:pt idx="17">
                  <c:v>267.5</c:v>
                </c:pt>
                <c:pt idx="18">
                  <c:v>263.5</c:v>
                </c:pt>
                <c:pt idx="19">
                  <c:v>256</c:v>
                </c:pt>
                <c:pt idx="20">
                  <c:v>250</c:v>
                </c:pt>
                <c:pt idx="21">
                  <c:v>242.5</c:v>
                </c:pt>
                <c:pt idx="22">
                  <c:v>256</c:v>
                </c:pt>
                <c:pt idx="23">
                  <c:v>279.5</c:v>
                </c:pt>
                <c:pt idx="24">
                  <c:v>287</c:v>
                </c:pt>
                <c:pt idx="25">
                  <c:v>311.5</c:v>
                </c:pt>
                <c:pt idx="29">
                  <c:v>632</c:v>
                </c:pt>
                <c:pt idx="30">
                  <c:v>626</c:v>
                </c:pt>
                <c:pt idx="31">
                  <c:v>623</c:v>
                </c:pt>
                <c:pt idx="32">
                  <c:v>634.5</c:v>
                </c:pt>
                <c:pt idx="33">
                  <c:v>546.5</c:v>
                </c:pt>
                <c:pt idx="34">
                  <c:v>552.5</c:v>
                </c:pt>
                <c:pt idx="35">
                  <c:v>520</c:v>
                </c:pt>
                <c:pt idx="36">
                  <c:v>469</c:v>
                </c:pt>
                <c:pt idx="37">
                  <c:v>424.5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3419.5</c:v>
                </c:pt>
                <c:pt idx="4">
                  <c:v>3347</c:v>
                </c:pt>
                <c:pt idx="5">
                  <c:v>3203</c:v>
                </c:pt>
                <c:pt idx="6">
                  <c:v>3170.5</c:v>
                </c:pt>
                <c:pt idx="7">
                  <c:v>3117</c:v>
                </c:pt>
                <c:pt idx="8">
                  <c:v>3065.5</c:v>
                </c:pt>
                <c:pt idx="9">
                  <c:v>3051.5</c:v>
                </c:pt>
                <c:pt idx="13">
                  <c:v>2851</c:v>
                </c:pt>
                <c:pt idx="14">
                  <c:v>2829</c:v>
                </c:pt>
                <c:pt idx="15">
                  <c:v>2630</c:v>
                </c:pt>
                <c:pt idx="16">
                  <c:v>2755.5</c:v>
                </c:pt>
                <c:pt idx="17">
                  <c:v>2625.5</c:v>
                </c:pt>
                <c:pt idx="18">
                  <c:v>2438</c:v>
                </c:pt>
                <c:pt idx="19">
                  <c:v>2395</c:v>
                </c:pt>
                <c:pt idx="20">
                  <c:v>2328.5</c:v>
                </c:pt>
                <c:pt idx="21">
                  <c:v>2317</c:v>
                </c:pt>
                <c:pt idx="22">
                  <c:v>2379</c:v>
                </c:pt>
                <c:pt idx="23">
                  <c:v>2441</c:v>
                </c:pt>
                <c:pt idx="24">
                  <c:v>2509</c:v>
                </c:pt>
                <c:pt idx="25">
                  <c:v>2496</c:v>
                </c:pt>
                <c:pt idx="29">
                  <c:v>3207.5</c:v>
                </c:pt>
                <c:pt idx="30">
                  <c:v>3184</c:v>
                </c:pt>
                <c:pt idx="31">
                  <c:v>3242.5</c:v>
                </c:pt>
                <c:pt idx="32">
                  <c:v>3139</c:v>
                </c:pt>
                <c:pt idx="33">
                  <c:v>3104.5</c:v>
                </c:pt>
                <c:pt idx="34">
                  <c:v>3125</c:v>
                </c:pt>
                <c:pt idx="35">
                  <c:v>3112</c:v>
                </c:pt>
                <c:pt idx="36">
                  <c:v>3242</c:v>
                </c:pt>
                <c:pt idx="37">
                  <c:v>3189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537944"/>
        <c:axId val="202538336"/>
      </c:lineChart>
      <c:catAx>
        <c:axId val="2025379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253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5383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25379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559.5</c:v>
                </c:pt>
                <c:pt idx="1">
                  <c:v>575</c:v>
                </c:pt>
                <c:pt idx="2">
                  <c:v>259.5</c:v>
                </c:pt>
                <c:pt idx="3">
                  <c:v>464</c:v>
                </c:pt>
                <c:pt idx="4">
                  <c:v>541.5</c:v>
                </c:pt>
                <c:pt idx="5">
                  <c:v>400</c:v>
                </c:pt>
                <c:pt idx="6">
                  <c:v>393</c:v>
                </c:pt>
                <c:pt idx="7">
                  <c:v>380.5</c:v>
                </c:pt>
                <c:pt idx="8">
                  <c:v>387</c:v>
                </c:pt>
                <c:pt idx="9">
                  <c:v>369</c:v>
                </c:pt>
                <c:pt idx="10">
                  <c:v>341.5</c:v>
                </c:pt>
                <c:pt idx="11">
                  <c:v>374.5</c:v>
                </c:pt>
                <c:pt idx="12">
                  <c:v>421</c:v>
                </c:pt>
                <c:pt idx="13">
                  <c:v>400.5</c:v>
                </c:pt>
                <c:pt idx="14">
                  <c:v>419.5</c:v>
                </c:pt>
                <c:pt idx="15">
                  <c:v>322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687416"/>
        <c:axId val="176687800"/>
      </c:barChart>
      <c:catAx>
        <c:axId val="176687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87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87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87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473</c:v>
                </c:pt>
                <c:pt idx="1">
                  <c:v>476</c:v>
                </c:pt>
                <c:pt idx="2">
                  <c:v>474.5</c:v>
                </c:pt>
                <c:pt idx="3">
                  <c:v>494</c:v>
                </c:pt>
                <c:pt idx="4">
                  <c:v>442</c:v>
                </c:pt>
                <c:pt idx="5">
                  <c:v>538</c:v>
                </c:pt>
                <c:pt idx="6">
                  <c:v>377</c:v>
                </c:pt>
                <c:pt idx="7">
                  <c:v>543</c:v>
                </c:pt>
                <c:pt idx="8">
                  <c:v>496</c:v>
                </c:pt>
                <c:pt idx="9">
                  <c:v>582.5</c:v>
                </c:pt>
                <c:pt idx="10">
                  <c:v>564</c:v>
                </c:pt>
                <c:pt idx="11">
                  <c:v>544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303648"/>
        <c:axId val="177304032"/>
      </c:barChart>
      <c:catAx>
        <c:axId val="17730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0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04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03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147.5</c:v>
                </c:pt>
                <c:pt idx="1">
                  <c:v>148</c:v>
                </c:pt>
                <c:pt idx="2">
                  <c:v>138</c:v>
                </c:pt>
                <c:pt idx="3">
                  <c:v>136.5</c:v>
                </c:pt>
                <c:pt idx="4">
                  <c:v>139</c:v>
                </c:pt>
                <c:pt idx="5">
                  <c:v>130</c:v>
                </c:pt>
                <c:pt idx="6">
                  <c:v>132</c:v>
                </c:pt>
                <c:pt idx="7">
                  <c:v>142</c:v>
                </c:pt>
                <c:pt idx="8">
                  <c:v>144</c:v>
                </c:pt>
                <c:pt idx="9">
                  <c:v>147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556256"/>
        <c:axId val="177353024"/>
      </c:barChart>
      <c:catAx>
        <c:axId val="17655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5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53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56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153</c:v>
                </c:pt>
                <c:pt idx="1">
                  <c:v>158</c:v>
                </c:pt>
                <c:pt idx="2">
                  <c:v>146.5</c:v>
                </c:pt>
                <c:pt idx="3">
                  <c:v>135.5</c:v>
                </c:pt>
                <c:pt idx="4">
                  <c:v>161.5</c:v>
                </c:pt>
                <c:pt idx="5">
                  <c:v>152</c:v>
                </c:pt>
                <c:pt idx="6">
                  <c:v>133</c:v>
                </c:pt>
                <c:pt idx="7">
                  <c:v>141</c:v>
                </c:pt>
                <c:pt idx="8">
                  <c:v>122</c:v>
                </c:pt>
                <c:pt idx="9">
                  <c:v>131.5</c:v>
                </c:pt>
                <c:pt idx="10">
                  <c:v>133</c:v>
                </c:pt>
                <c:pt idx="11">
                  <c:v>137.5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909264"/>
        <c:axId val="177944928"/>
      </c:barChart>
      <c:catAx>
        <c:axId val="17790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4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44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09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158.5</c:v>
                </c:pt>
                <c:pt idx="1">
                  <c:v>142.5</c:v>
                </c:pt>
                <c:pt idx="2">
                  <c:v>143.5</c:v>
                </c:pt>
                <c:pt idx="3">
                  <c:v>157.5</c:v>
                </c:pt>
                <c:pt idx="4">
                  <c:v>168.5</c:v>
                </c:pt>
                <c:pt idx="5">
                  <c:v>146</c:v>
                </c:pt>
                <c:pt idx="6">
                  <c:v>136</c:v>
                </c:pt>
                <c:pt idx="7">
                  <c:v>143.5</c:v>
                </c:pt>
                <c:pt idx="8">
                  <c:v>145.5</c:v>
                </c:pt>
                <c:pt idx="9">
                  <c:v>145.5</c:v>
                </c:pt>
                <c:pt idx="10">
                  <c:v>131</c:v>
                </c:pt>
                <c:pt idx="11">
                  <c:v>142.5</c:v>
                </c:pt>
                <c:pt idx="12">
                  <c:v>156</c:v>
                </c:pt>
                <c:pt idx="13">
                  <c:v>144.5</c:v>
                </c:pt>
                <c:pt idx="14">
                  <c:v>107.5</c:v>
                </c:pt>
                <c:pt idx="15">
                  <c:v>159.5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935888"/>
        <c:axId val="177936280"/>
      </c:barChart>
      <c:catAx>
        <c:axId val="177935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36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36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35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</c:v>
                </c:pt>
                <c:pt idx="1">
                  <c:v>16</c:v>
                </c:pt>
                <c:pt idx="2">
                  <c:v>14</c:v>
                </c:pt>
                <c:pt idx="3">
                  <c:v>12</c:v>
                </c:pt>
                <c:pt idx="4">
                  <c:v>18</c:v>
                </c:pt>
                <c:pt idx="5">
                  <c:v>9</c:v>
                </c:pt>
                <c:pt idx="6">
                  <c:v>10</c:v>
                </c:pt>
                <c:pt idx="7">
                  <c:v>14</c:v>
                </c:pt>
                <c:pt idx="8">
                  <c:v>11</c:v>
                </c:pt>
                <c:pt idx="9">
                  <c:v>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934712"/>
        <c:axId val="177934320"/>
      </c:barChart>
      <c:catAx>
        <c:axId val="177934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3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34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34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</c:v>
                </c:pt>
                <c:pt idx="1">
                  <c:v>17</c:v>
                </c:pt>
                <c:pt idx="2">
                  <c:v>20</c:v>
                </c:pt>
                <c:pt idx="3">
                  <c:v>17</c:v>
                </c:pt>
                <c:pt idx="4">
                  <c:v>16</c:v>
                </c:pt>
                <c:pt idx="5">
                  <c:v>22.5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18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937456"/>
        <c:axId val="177937848"/>
      </c:barChart>
      <c:catAx>
        <c:axId val="17793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37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37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37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18</c:v>
                </c:pt>
                <c:pt idx="1">
                  <c:v>10</c:v>
                </c:pt>
                <c:pt idx="2">
                  <c:v>16</c:v>
                </c:pt>
                <c:pt idx="3">
                  <c:v>21</c:v>
                </c:pt>
                <c:pt idx="4">
                  <c:v>18</c:v>
                </c:pt>
                <c:pt idx="5">
                  <c:v>12</c:v>
                </c:pt>
                <c:pt idx="6">
                  <c:v>10</c:v>
                </c:pt>
                <c:pt idx="7">
                  <c:v>9</c:v>
                </c:pt>
                <c:pt idx="8">
                  <c:v>12</c:v>
                </c:pt>
                <c:pt idx="9">
                  <c:v>8</c:v>
                </c:pt>
                <c:pt idx="10">
                  <c:v>6</c:v>
                </c:pt>
                <c:pt idx="11">
                  <c:v>12</c:v>
                </c:pt>
                <c:pt idx="12">
                  <c:v>16</c:v>
                </c:pt>
                <c:pt idx="13">
                  <c:v>16</c:v>
                </c:pt>
                <c:pt idx="14">
                  <c:v>12</c:v>
                </c:pt>
                <c:pt idx="15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935496"/>
        <c:axId val="175298360"/>
      </c:barChart>
      <c:catAx>
        <c:axId val="177935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98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98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35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28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14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33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0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28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145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33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0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87062" y="95250"/>
          <a:ext cx="207226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209229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H11" sqref="H1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">
        <v>152</v>
      </c>
      <c r="E5" s="171"/>
      <c r="F5" s="171"/>
      <c r="G5" s="171"/>
      <c r="H5" s="171"/>
      <c r="I5" s="161" t="s">
        <v>53</v>
      </c>
      <c r="J5" s="161"/>
      <c r="K5" s="161"/>
      <c r="L5" s="172">
        <v>3446</v>
      </c>
      <c r="M5" s="172"/>
      <c r="N5" s="172"/>
      <c r="O5" s="12"/>
      <c r="P5" s="161" t="s">
        <v>57</v>
      </c>
      <c r="Q5" s="161"/>
      <c r="R5" s="161"/>
      <c r="S5" s="170" t="s">
        <v>146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151</v>
      </c>
      <c r="E6" s="168"/>
      <c r="F6" s="168"/>
      <c r="G6" s="168"/>
      <c r="H6" s="168"/>
      <c r="I6" s="161" t="s">
        <v>59</v>
      </c>
      <c r="J6" s="161"/>
      <c r="K6" s="161"/>
      <c r="L6" s="173">
        <v>3</v>
      </c>
      <c r="M6" s="173"/>
      <c r="N6" s="173"/>
      <c r="O6" s="42"/>
      <c r="P6" s="161" t="s">
        <v>58</v>
      </c>
      <c r="Q6" s="161"/>
      <c r="R6" s="161"/>
      <c r="S6" s="166">
        <v>43396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2" t="s">
        <v>34</v>
      </c>
      <c r="C8" s="163"/>
      <c r="D8" s="163"/>
      <c r="E8" s="164"/>
      <c r="F8" s="159" t="s">
        <v>35</v>
      </c>
      <c r="G8" s="159" t="s">
        <v>37</v>
      </c>
      <c r="H8" s="159" t="s">
        <v>36</v>
      </c>
      <c r="I8" s="162" t="s">
        <v>34</v>
      </c>
      <c r="J8" s="163"/>
      <c r="K8" s="163"/>
      <c r="L8" s="164"/>
      <c r="M8" s="159" t="s">
        <v>35</v>
      </c>
      <c r="N8" s="159" t="s">
        <v>37</v>
      </c>
      <c r="O8" s="159" t="s">
        <v>36</v>
      </c>
      <c r="P8" s="162" t="s">
        <v>34</v>
      </c>
      <c r="Q8" s="163"/>
      <c r="R8" s="163"/>
      <c r="S8" s="164"/>
      <c r="T8" s="159" t="s">
        <v>35</v>
      </c>
      <c r="U8" s="159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125</v>
      </c>
      <c r="C10" s="46">
        <v>339</v>
      </c>
      <c r="D10" s="46">
        <v>52</v>
      </c>
      <c r="E10" s="46">
        <v>25</v>
      </c>
      <c r="F10" s="6">
        <f t="shared" ref="F10:F22" si="0">B10*0.5+C10*1+D10*2+E10*2.5</f>
        <v>568</v>
      </c>
      <c r="G10" s="2"/>
      <c r="H10" s="19" t="s">
        <v>4</v>
      </c>
      <c r="I10" s="46">
        <v>132</v>
      </c>
      <c r="J10" s="46">
        <v>238</v>
      </c>
      <c r="K10" s="46">
        <v>40</v>
      </c>
      <c r="L10" s="46">
        <v>32</v>
      </c>
      <c r="M10" s="6">
        <f t="shared" ref="M10:M22" si="1">I10*0.5+J10*1+K10*2+L10*2.5</f>
        <v>464</v>
      </c>
      <c r="N10" s="9">
        <f>F20+F21+F22+M10</f>
        <v>1858</v>
      </c>
      <c r="O10" s="19" t="s">
        <v>43</v>
      </c>
      <c r="P10" s="46">
        <v>188</v>
      </c>
      <c r="Q10" s="46">
        <v>240</v>
      </c>
      <c r="R10" s="46">
        <v>32</v>
      </c>
      <c r="S10" s="46">
        <v>30</v>
      </c>
      <c r="T10" s="6">
        <f t="shared" ref="T10:T21" si="2">P10*0.5+Q10*1+R10*2+S10*2.5</f>
        <v>473</v>
      </c>
      <c r="U10" s="10"/>
      <c r="W10" s="151"/>
      <c r="X10" s="151"/>
      <c r="Y10" s="151"/>
      <c r="Z10" s="151"/>
      <c r="AB10" s="1"/>
    </row>
    <row r="11" spans="1:28" ht="24" customHeight="1" x14ac:dyDescent="0.2">
      <c r="A11" s="18" t="s">
        <v>14</v>
      </c>
      <c r="B11" s="46">
        <v>132</v>
      </c>
      <c r="C11" s="46">
        <v>342</v>
      </c>
      <c r="D11" s="46">
        <v>53</v>
      </c>
      <c r="E11" s="46">
        <v>27</v>
      </c>
      <c r="F11" s="6">
        <f t="shared" si="0"/>
        <v>581.5</v>
      </c>
      <c r="G11" s="2"/>
      <c r="H11" s="19" t="s">
        <v>5</v>
      </c>
      <c r="I11" s="46">
        <v>178</v>
      </c>
      <c r="J11" s="46">
        <v>312</v>
      </c>
      <c r="K11" s="46">
        <v>39</v>
      </c>
      <c r="L11" s="46">
        <v>25</v>
      </c>
      <c r="M11" s="6">
        <f t="shared" si="1"/>
        <v>541.5</v>
      </c>
      <c r="N11" s="9">
        <f>F21+F22+M10+M11</f>
        <v>1840</v>
      </c>
      <c r="O11" s="19" t="s">
        <v>44</v>
      </c>
      <c r="P11" s="46">
        <v>176</v>
      </c>
      <c r="Q11" s="46">
        <v>252</v>
      </c>
      <c r="R11" s="46">
        <v>28</v>
      </c>
      <c r="S11" s="46">
        <v>32</v>
      </c>
      <c r="T11" s="6">
        <f t="shared" si="2"/>
        <v>476</v>
      </c>
      <c r="U11" s="2"/>
      <c r="W11" s="151"/>
      <c r="X11" s="151"/>
      <c r="Y11" s="151"/>
      <c r="Z11" s="151"/>
      <c r="AB11" s="1"/>
    </row>
    <row r="12" spans="1:28" ht="24" customHeight="1" x14ac:dyDescent="0.2">
      <c r="A12" s="18" t="s">
        <v>17</v>
      </c>
      <c r="B12" s="46">
        <v>124</v>
      </c>
      <c r="C12" s="46">
        <v>332</v>
      </c>
      <c r="D12" s="46">
        <v>47</v>
      </c>
      <c r="E12" s="46">
        <v>24</v>
      </c>
      <c r="F12" s="6">
        <f t="shared" si="0"/>
        <v>548</v>
      </c>
      <c r="G12" s="2"/>
      <c r="H12" s="19" t="s">
        <v>6</v>
      </c>
      <c r="I12" s="46">
        <v>107</v>
      </c>
      <c r="J12" s="46">
        <v>217</v>
      </c>
      <c r="K12" s="46">
        <v>36</v>
      </c>
      <c r="L12" s="46">
        <v>23</v>
      </c>
      <c r="M12" s="6">
        <f t="shared" si="1"/>
        <v>400</v>
      </c>
      <c r="N12" s="2">
        <f>F22+M10+M11+M12</f>
        <v>1665</v>
      </c>
      <c r="O12" s="19" t="s">
        <v>32</v>
      </c>
      <c r="P12" s="46">
        <v>181</v>
      </c>
      <c r="Q12" s="46">
        <v>243</v>
      </c>
      <c r="R12" s="46">
        <v>33</v>
      </c>
      <c r="S12" s="46">
        <v>30</v>
      </c>
      <c r="T12" s="6">
        <f t="shared" si="2"/>
        <v>474.5</v>
      </c>
      <c r="U12" s="2"/>
      <c r="W12" s="151"/>
      <c r="X12" s="151"/>
      <c r="Y12" s="151"/>
      <c r="Z12" s="151"/>
      <c r="AB12" s="1"/>
    </row>
    <row r="13" spans="1:28" ht="24" customHeight="1" x14ac:dyDescent="0.2">
      <c r="A13" s="18" t="s">
        <v>19</v>
      </c>
      <c r="B13" s="46">
        <v>133</v>
      </c>
      <c r="C13" s="46">
        <v>332</v>
      </c>
      <c r="D13" s="46">
        <v>51</v>
      </c>
      <c r="E13" s="46">
        <v>30</v>
      </c>
      <c r="F13" s="6">
        <f t="shared" si="0"/>
        <v>575.5</v>
      </c>
      <c r="G13" s="2">
        <f t="shared" ref="G13:G19" si="3">F10+F11+F12+F13</f>
        <v>2273</v>
      </c>
      <c r="H13" s="19" t="s">
        <v>7</v>
      </c>
      <c r="I13" s="46">
        <v>108</v>
      </c>
      <c r="J13" s="46">
        <v>220</v>
      </c>
      <c r="K13" s="46">
        <v>32</v>
      </c>
      <c r="L13" s="46">
        <v>22</v>
      </c>
      <c r="M13" s="6">
        <f t="shared" si="1"/>
        <v>393</v>
      </c>
      <c r="N13" s="2">
        <f t="shared" ref="N13:N18" si="4">M10+M11+M12+M13</f>
        <v>1798.5</v>
      </c>
      <c r="O13" s="19" t="s">
        <v>33</v>
      </c>
      <c r="P13" s="46">
        <v>167</v>
      </c>
      <c r="Q13" s="46">
        <v>241</v>
      </c>
      <c r="R13" s="46">
        <v>31</v>
      </c>
      <c r="S13" s="46">
        <v>43</v>
      </c>
      <c r="T13" s="6">
        <f t="shared" si="2"/>
        <v>494</v>
      </c>
      <c r="U13" s="2">
        <f t="shared" ref="U13:U21" si="5">T10+T11+T12+T13</f>
        <v>1917.5</v>
      </c>
      <c r="W13" s="151"/>
      <c r="X13" s="151"/>
      <c r="Y13" s="151"/>
      <c r="Z13" s="151"/>
      <c r="AB13" s="81">
        <v>241</v>
      </c>
    </row>
    <row r="14" spans="1:28" ht="24" customHeight="1" x14ac:dyDescent="0.2">
      <c r="A14" s="18" t="s">
        <v>21</v>
      </c>
      <c r="B14" s="46">
        <v>140</v>
      </c>
      <c r="C14" s="46">
        <v>341</v>
      </c>
      <c r="D14" s="46">
        <v>50</v>
      </c>
      <c r="E14" s="46">
        <v>26</v>
      </c>
      <c r="F14" s="6">
        <f t="shared" si="0"/>
        <v>576</v>
      </c>
      <c r="G14" s="2">
        <f t="shared" si="3"/>
        <v>2281</v>
      </c>
      <c r="H14" s="19" t="s">
        <v>9</v>
      </c>
      <c r="I14" s="46">
        <v>111</v>
      </c>
      <c r="J14" s="46">
        <v>215</v>
      </c>
      <c r="K14" s="46">
        <v>30</v>
      </c>
      <c r="L14" s="46">
        <v>20</v>
      </c>
      <c r="M14" s="6">
        <f t="shared" si="1"/>
        <v>380.5</v>
      </c>
      <c r="N14" s="2">
        <f t="shared" si="4"/>
        <v>1715</v>
      </c>
      <c r="O14" s="19" t="s">
        <v>29</v>
      </c>
      <c r="P14" s="45">
        <v>206</v>
      </c>
      <c r="Q14" s="45">
        <v>228</v>
      </c>
      <c r="R14" s="45">
        <v>18</v>
      </c>
      <c r="S14" s="45">
        <v>30</v>
      </c>
      <c r="T14" s="6">
        <f t="shared" si="2"/>
        <v>442</v>
      </c>
      <c r="U14" s="2">
        <f t="shared" si="5"/>
        <v>1886.5</v>
      </c>
      <c r="W14" s="151"/>
      <c r="X14" s="151"/>
      <c r="Y14" s="151"/>
      <c r="Z14" s="151"/>
      <c r="AB14" s="81">
        <v>250</v>
      </c>
    </row>
    <row r="15" spans="1:28" ht="24" customHeight="1" x14ac:dyDescent="0.2">
      <c r="A15" s="18" t="s">
        <v>23</v>
      </c>
      <c r="B15" s="46">
        <v>128</v>
      </c>
      <c r="C15" s="46">
        <v>320</v>
      </c>
      <c r="D15" s="46">
        <v>52</v>
      </c>
      <c r="E15" s="46">
        <v>25</v>
      </c>
      <c r="F15" s="6">
        <f t="shared" si="0"/>
        <v>550.5</v>
      </c>
      <c r="G15" s="2">
        <f t="shared" si="3"/>
        <v>2250</v>
      </c>
      <c r="H15" s="19" t="s">
        <v>12</v>
      </c>
      <c r="I15" s="46">
        <v>120</v>
      </c>
      <c r="J15" s="46">
        <v>211</v>
      </c>
      <c r="K15" s="46">
        <v>28</v>
      </c>
      <c r="L15" s="46">
        <v>24</v>
      </c>
      <c r="M15" s="6">
        <f t="shared" si="1"/>
        <v>387</v>
      </c>
      <c r="N15" s="2">
        <f t="shared" si="4"/>
        <v>1560.5</v>
      </c>
      <c r="O15" s="18" t="s">
        <v>30</v>
      </c>
      <c r="P15" s="46">
        <v>264</v>
      </c>
      <c r="Q15" s="46">
        <v>248</v>
      </c>
      <c r="R15" s="45">
        <v>34</v>
      </c>
      <c r="S15" s="46">
        <v>36</v>
      </c>
      <c r="T15" s="6">
        <f t="shared" si="2"/>
        <v>538</v>
      </c>
      <c r="U15" s="2">
        <f t="shared" si="5"/>
        <v>1948.5</v>
      </c>
      <c r="W15" s="151"/>
      <c r="X15" s="151"/>
      <c r="Y15" s="151"/>
      <c r="Z15" s="151"/>
      <c r="AB15" s="81">
        <v>262</v>
      </c>
    </row>
    <row r="16" spans="1:28" ht="24" customHeight="1" x14ac:dyDescent="0.2">
      <c r="A16" s="18" t="s">
        <v>39</v>
      </c>
      <c r="B16" s="46">
        <v>139</v>
      </c>
      <c r="C16" s="46">
        <v>315</v>
      </c>
      <c r="D16" s="46">
        <v>50</v>
      </c>
      <c r="E16" s="46">
        <v>23</v>
      </c>
      <c r="F16" s="6">
        <f t="shared" si="0"/>
        <v>542</v>
      </c>
      <c r="G16" s="2">
        <f t="shared" si="3"/>
        <v>2244</v>
      </c>
      <c r="H16" s="19" t="s">
        <v>15</v>
      </c>
      <c r="I16" s="46">
        <v>95</v>
      </c>
      <c r="J16" s="46">
        <v>214</v>
      </c>
      <c r="K16" s="46">
        <v>25</v>
      </c>
      <c r="L16" s="46">
        <v>23</v>
      </c>
      <c r="M16" s="6">
        <f t="shared" si="1"/>
        <v>369</v>
      </c>
      <c r="N16" s="2">
        <f t="shared" si="4"/>
        <v>1529.5</v>
      </c>
      <c r="O16" s="19" t="s">
        <v>8</v>
      </c>
      <c r="P16" s="46">
        <v>198</v>
      </c>
      <c r="Q16" s="46">
        <v>191</v>
      </c>
      <c r="R16" s="46">
        <v>26</v>
      </c>
      <c r="S16" s="46">
        <v>14</v>
      </c>
      <c r="T16" s="6">
        <f t="shared" si="2"/>
        <v>377</v>
      </c>
      <c r="U16" s="2">
        <f t="shared" si="5"/>
        <v>1851</v>
      </c>
      <c r="W16" s="151"/>
      <c r="X16" s="151"/>
      <c r="Y16" s="151"/>
      <c r="Z16" s="151"/>
      <c r="AB16" s="81">
        <v>270.5</v>
      </c>
    </row>
    <row r="17" spans="1:28" ht="24" customHeight="1" x14ac:dyDescent="0.2">
      <c r="A17" s="18" t="s">
        <v>40</v>
      </c>
      <c r="B17" s="46">
        <v>125</v>
      </c>
      <c r="C17" s="46">
        <v>320</v>
      </c>
      <c r="D17" s="46">
        <v>45</v>
      </c>
      <c r="E17" s="46">
        <v>28</v>
      </c>
      <c r="F17" s="6">
        <f t="shared" si="0"/>
        <v>542.5</v>
      </c>
      <c r="G17" s="2">
        <f t="shared" si="3"/>
        <v>2211</v>
      </c>
      <c r="H17" s="19" t="s">
        <v>18</v>
      </c>
      <c r="I17" s="46">
        <v>84</v>
      </c>
      <c r="J17" s="46">
        <v>210</v>
      </c>
      <c r="K17" s="46">
        <v>21</v>
      </c>
      <c r="L17" s="46">
        <v>19</v>
      </c>
      <c r="M17" s="6">
        <f t="shared" si="1"/>
        <v>341.5</v>
      </c>
      <c r="N17" s="2">
        <f t="shared" si="4"/>
        <v>1478</v>
      </c>
      <c r="O17" s="19" t="s">
        <v>10</v>
      </c>
      <c r="P17" s="46">
        <v>269</v>
      </c>
      <c r="Q17" s="46">
        <v>294</v>
      </c>
      <c r="R17" s="46">
        <v>26</v>
      </c>
      <c r="S17" s="46">
        <v>25</v>
      </c>
      <c r="T17" s="6">
        <f t="shared" si="2"/>
        <v>543</v>
      </c>
      <c r="U17" s="2">
        <f t="shared" si="5"/>
        <v>1900</v>
      </c>
      <c r="W17" s="151"/>
      <c r="X17" s="151"/>
      <c r="Y17" s="151"/>
      <c r="Z17" s="151"/>
      <c r="AB17" s="81">
        <v>289.5</v>
      </c>
    </row>
    <row r="18" spans="1:28" ht="24" customHeight="1" x14ac:dyDescent="0.2">
      <c r="A18" s="18" t="s">
        <v>41</v>
      </c>
      <c r="B18" s="46">
        <v>126</v>
      </c>
      <c r="C18" s="46">
        <v>330</v>
      </c>
      <c r="D18" s="46">
        <v>41</v>
      </c>
      <c r="E18" s="46">
        <v>30</v>
      </c>
      <c r="F18" s="6">
        <f t="shared" si="0"/>
        <v>550</v>
      </c>
      <c r="G18" s="2">
        <f t="shared" si="3"/>
        <v>2185</v>
      </c>
      <c r="H18" s="19" t="s">
        <v>20</v>
      </c>
      <c r="I18" s="46">
        <v>77</v>
      </c>
      <c r="J18" s="46">
        <v>232</v>
      </c>
      <c r="K18" s="46">
        <v>27</v>
      </c>
      <c r="L18" s="46">
        <v>20</v>
      </c>
      <c r="M18" s="6">
        <f t="shared" si="1"/>
        <v>374.5</v>
      </c>
      <c r="N18" s="2">
        <f t="shared" si="4"/>
        <v>1472</v>
      </c>
      <c r="O18" s="19" t="s">
        <v>13</v>
      </c>
      <c r="P18" s="46">
        <v>285</v>
      </c>
      <c r="Q18" s="46">
        <v>235</v>
      </c>
      <c r="R18" s="46">
        <v>33</v>
      </c>
      <c r="S18" s="46">
        <v>21</v>
      </c>
      <c r="T18" s="6">
        <f t="shared" si="2"/>
        <v>496</v>
      </c>
      <c r="U18" s="2">
        <f t="shared" si="5"/>
        <v>1954</v>
      </c>
      <c r="W18" s="151"/>
      <c r="X18" s="151"/>
      <c r="Y18" s="151"/>
      <c r="Z18" s="151"/>
      <c r="AB18" s="81">
        <v>291</v>
      </c>
    </row>
    <row r="19" spans="1:28" ht="24" customHeight="1" thickBot="1" x14ac:dyDescent="0.25">
      <c r="A19" s="21" t="s">
        <v>42</v>
      </c>
      <c r="B19" s="47">
        <v>121</v>
      </c>
      <c r="C19" s="47">
        <v>334</v>
      </c>
      <c r="D19" s="47">
        <v>35</v>
      </c>
      <c r="E19" s="47">
        <v>24</v>
      </c>
      <c r="F19" s="7">
        <f t="shared" si="0"/>
        <v>524.5</v>
      </c>
      <c r="G19" s="3">
        <f t="shared" si="3"/>
        <v>2159</v>
      </c>
      <c r="H19" s="20" t="s">
        <v>22</v>
      </c>
      <c r="I19" s="45">
        <v>107</v>
      </c>
      <c r="J19" s="45">
        <v>251</v>
      </c>
      <c r="K19" s="45">
        <v>27</v>
      </c>
      <c r="L19" s="45">
        <v>25</v>
      </c>
      <c r="M19" s="6">
        <f t="shared" si="1"/>
        <v>421</v>
      </c>
      <c r="N19" s="2">
        <f>M16+M17+M18+M19</f>
        <v>1506</v>
      </c>
      <c r="O19" s="19" t="s">
        <v>16</v>
      </c>
      <c r="P19" s="46">
        <v>314</v>
      </c>
      <c r="Q19" s="46">
        <v>288</v>
      </c>
      <c r="R19" s="46">
        <v>35</v>
      </c>
      <c r="S19" s="46">
        <v>27</v>
      </c>
      <c r="T19" s="6">
        <f t="shared" si="2"/>
        <v>582.5</v>
      </c>
      <c r="U19" s="2">
        <f t="shared" si="5"/>
        <v>1998.5</v>
      </c>
      <c r="W19" s="151"/>
      <c r="X19" s="151"/>
      <c r="Y19" s="151"/>
      <c r="Z19" s="151"/>
      <c r="AB19" s="81">
        <v>294</v>
      </c>
    </row>
    <row r="20" spans="1:28" ht="24" customHeight="1" x14ac:dyDescent="0.2">
      <c r="A20" s="19" t="s">
        <v>27</v>
      </c>
      <c r="B20" s="45">
        <v>139</v>
      </c>
      <c r="C20" s="45">
        <v>339</v>
      </c>
      <c r="D20" s="45">
        <v>33</v>
      </c>
      <c r="E20" s="45">
        <v>34</v>
      </c>
      <c r="F20" s="8">
        <f t="shared" si="0"/>
        <v>559.5</v>
      </c>
      <c r="G20" s="35"/>
      <c r="H20" s="19" t="s">
        <v>24</v>
      </c>
      <c r="I20" s="46">
        <v>125</v>
      </c>
      <c r="J20" s="46">
        <v>214</v>
      </c>
      <c r="K20" s="46">
        <v>32</v>
      </c>
      <c r="L20" s="46">
        <v>24</v>
      </c>
      <c r="M20" s="8">
        <f t="shared" si="1"/>
        <v>400.5</v>
      </c>
      <c r="N20" s="2">
        <f>M17+M18+M19+M20</f>
        <v>1537.5</v>
      </c>
      <c r="O20" s="19" t="s">
        <v>45</v>
      </c>
      <c r="P20" s="45">
        <v>320</v>
      </c>
      <c r="Q20" s="45">
        <v>285</v>
      </c>
      <c r="R20" s="46">
        <v>32</v>
      </c>
      <c r="S20" s="45">
        <v>22</v>
      </c>
      <c r="T20" s="8">
        <f t="shared" si="2"/>
        <v>564</v>
      </c>
      <c r="U20" s="2">
        <f t="shared" si="5"/>
        <v>2185.5</v>
      </c>
      <c r="W20" s="151"/>
      <c r="X20" s="151"/>
      <c r="Y20" s="151"/>
      <c r="Z20" s="151"/>
      <c r="AB20" s="81">
        <v>299</v>
      </c>
    </row>
    <row r="21" spans="1:28" ht="24" customHeight="1" thickBot="1" x14ac:dyDescent="0.25">
      <c r="A21" s="19" t="s">
        <v>28</v>
      </c>
      <c r="B21" s="46">
        <v>158</v>
      </c>
      <c r="C21" s="46">
        <v>298</v>
      </c>
      <c r="D21" s="46">
        <v>64</v>
      </c>
      <c r="E21" s="46">
        <v>28</v>
      </c>
      <c r="F21" s="6">
        <f t="shared" si="0"/>
        <v>575</v>
      </c>
      <c r="G21" s="36"/>
      <c r="H21" s="20" t="s">
        <v>25</v>
      </c>
      <c r="I21" s="46">
        <v>102</v>
      </c>
      <c r="J21" s="46">
        <v>241</v>
      </c>
      <c r="K21" s="46">
        <v>20</v>
      </c>
      <c r="L21" s="46">
        <v>35</v>
      </c>
      <c r="M21" s="6">
        <f t="shared" si="1"/>
        <v>419.5</v>
      </c>
      <c r="N21" s="2">
        <f>M18+M19+M20+M21</f>
        <v>1615.5</v>
      </c>
      <c r="O21" s="21" t="s">
        <v>46</v>
      </c>
      <c r="P21" s="47">
        <v>315</v>
      </c>
      <c r="Q21" s="47">
        <v>269</v>
      </c>
      <c r="R21" s="47">
        <v>30</v>
      </c>
      <c r="S21" s="47">
        <v>23</v>
      </c>
      <c r="T21" s="7">
        <f t="shared" si="2"/>
        <v>544</v>
      </c>
      <c r="U21" s="3">
        <f t="shared" si="5"/>
        <v>2186.5</v>
      </c>
      <c r="W21" s="151"/>
      <c r="X21" s="151"/>
      <c r="Y21" s="151"/>
      <c r="Z21" s="151"/>
      <c r="AB21" s="81">
        <v>299.5</v>
      </c>
    </row>
    <row r="22" spans="1:28" ht="24" customHeight="1" thickBot="1" x14ac:dyDescent="0.25">
      <c r="A22" s="19" t="s">
        <v>1</v>
      </c>
      <c r="B22" s="46">
        <v>104</v>
      </c>
      <c r="C22" s="46">
        <v>123</v>
      </c>
      <c r="D22" s="46">
        <v>21</v>
      </c>
      <c r="E22" s="46">
        <v>17</v>
      </c>
      <c r="F22" s="6">
        <f t="shared" si="0"/>
        <v>259.5</v>
      </c>
      <c r="G22" s="2"/>
      <c r="H22" s="21" t="s">
        <v>26</v>
      </c>
      <c r="I22" s="47">
        <v>109</v>
      </c>
      <c r="J22" s="47">
        <v>165</v>
      </c>
      <c r="K22" s="47">
        <v>25</v>
      </c>
      <c r="L22" s="47">
        <v>21</v>
      </c>
      <c r="M22" s="6">
        <f t="shared" si="1"/>
        <v>322</v>
      </c>
      <c r="N22" s="3">
        <f>M19+M20+M21+M22</f>
        <v>1563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2281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1858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2186.5</v>
      </c>
      <c r="AB23" s="1"/>
    </row>
    <row r="24" spans="1:28" ht="13.5" customHeight="1" x14ac:dyDescent="0.2">
      <c r="A24" s="179"/>
      <c r="B24" s="180"/>
      <c r="C24" s="82" t="s">
        <v>71</v>
      </c>
      <c r="D24" s="86"/>
      <c r="E24" s="86"/>
      <c r="F24" s="87" t="s">
        <v>64</v>
      </c>
      <c r="G24" s="88"/>
      <c r="H24" s="179"/>
      <c r="I24" s="180"/>
      <c r="J24" s="82" t="s">
        <v>71</v>
      </c>
      <c r="K24" s="86"/>
      <c r="L24" s="86"/>
      <c r="M24" s="87" t="s">
        <v>72</v>
      </c>
      <c r="N24" s="88"/>
      <c r="O24" s="179"/>
      <c r="P24" s="180"/>
      <c r="Q24" s="82" t="s">
        <v>71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Z21" sqref="Z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2" width="11.5703125" hidden="1" customWidth="1"/>
    <col min="23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34 - CR 46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3446</v>
      </c>
      <c r="M5" s="172"/>
      <c r="N5" s="172"/>
      <c r="O5" s="12"/>
      <c r="P5" s="161" t="s">
        <v>57</v>
      </c>
      <c r="Q5" s="161"/>
      <c r="R5" s="161"/>
      <c r="S5" s="170" t="s">
        <v>147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133</v>
      </c>
      <c r="E6" s="187"/>
      <c r="F6" s="187"/>
      <c r="G6" s="187"/>
      <c r="H6" s="187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43396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2" t="s">
        <v>34</v>
      </c>
      <c r="C8" s="163"/>
      <c r="D8" s="163"/>
      <c r="E8" s="164"/>
      <c r="F8" s="159" t="s">
        <v>35</v>
      </c>
      <c r="G8" s="159" t="s">
        <v>37</v>
      </c>
      <c r="H8" s="159" t="s">
        <v>36</v>
      </c>
      <c r="I8" s="162" t="s">
        <v>34</v>
      </c>
      <c r="J8" s="163"/>
      <c r="K8" s="163"/>
      <c r="L8" s="164"/>
      <c r="M8" s="159" t="s">
        <v>35</v>
      </c>
      <c r="N8" s="159" t="s">
        <v>37</v>
      </c>
      <c r="O8" s="159" t="s">
        <v>36</v>
      </c>
      <c r="P8" s="162" t="s">
        <v>34</v>
      </c>
      <c r="Q8" s="163"/>
      <c r="R8" s="163"/>
      <c r="S8" s="164"/>
      <c r="T8" s="159" t="s">
        <v>35</v>
      </c>
      <c r="U8" s="159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5</v>
      </c>
      <c r="C10" s="46">
        <v>120</v>
      </c>
      <c r="D10" s="46">
        <v>10</v>
      </c>
      <c r="E10" s="46">
        <v>2</v>
      </c>
      <c r="F10" s="6">
        <f t="shared" ref="F10:F22" si="0">B10*0.5+C10*1+D10*2+E10*2.5</f>
        <v>147.5</v>
      </c>
      <c r="G10" s="2"/>
      <c r="H10" s="19" t="s">
        <v>4</v>
      </c>
      <c r="I10" s="46">
        <v>10</v>
      </c>
      <c r="J10" s="46">
        <v>122</v>
      </c>
      <c r="K10" s="46">
        <v>9</v>
      </c>
      <c r="L10" s="46">
        <v>5</v>
      </c>
      <c r="M10" s="6">
        <f t="shared" ref="M10:M22" si="1">I10*0.5+J10*1+K10*2+L10*2.5</f>
        <v>157.5</v>
      </c>
      <c r="N10" s="9">
        <f>F20+F21+F22+M10</f>
        <v>602</v>
      </c>
      <c r="O10" s="19" t="s">
        <v>43</v>
      </c>
      <c r="P10" s="46">
        <v>6</v>
      </c>
      <c r="Q10" s="46">
        <v>125</v>
      </c>
      <c r="R10" s="46">
        <v>10</v>
      </c>
      <c r="S10" s="46">
        <v>2</v>
      </c>
      <c r="T10" s="6">
        <f t="shared" ref="T10:T21" si="2">P10*0.5+Q10*1+R10*2+S10*2.5</f>
        <v>153</v>
      </c>
      <c r="U10" s="10"/>
      <c r="W10" s="151"/>
      <c r="X10" s="151"/>
      <c r="Y10" s="151"/>
      <c r="Z10" s="151"/>
      <c r="AB10" s="1"/>
    </row>
    <row r="11" spans="1:28" ht="24" customHeight="1" x14ac:dyDescent="0.2">
      <c r="A11" s="18" t="s">
        <v>14</v>
      </c>
      <c r="B11" s="46">
        <v>4</v>
      </c>
      <c r="C11" s="46">
        <v>119</v>
      </c>
      <c r="D11" s="46">
        <v>11</v>
      </c>
      <c r="E11" s="46">
        <v>2</v>
      </c>
      <c r="F11" s="6">
        <f t="shared" si="0"/>
        <v>148</v>
      </c>
      <c r="G11" s="2"/>
      <c r="H11" s="19" t="s">
        <v>5</v>
      </c>
      <c r="I11" s="46">
        <v>13</v>
      </c>
      <c r="J11" s="46">
        <v>123</v>
      </c>
      <c r="K11" s="46">
        <v>12</v>
      </c>
      <c r="L11" s="46">
        <v>6</v>
      </c>
      <c r="M11" s="6">
        <f t="shared" si="1"/>
        <v>168.5</v>
      </c>
      <c r="N11" s="9">
        <f>F21+F22+M10+M11</f>
        <v>612</v>
      </c>
      <c r="O11" s="19" t="s">
        <v>44</v>
      </c>
      <c r="P11" s="46">
        <v>8</v>
      </c>
      <c r="Q11" s="46">
        <v>138</v>
      </c>
      <c r="R11" s="46">
        <v>8</v>
      </c>
      <c r="S11" s="46">
        <v>0</v>
      </c>
      <c r="T11" s="6">
        <f t="shared" si="2"/>
        <v>158</v>
      </c>
      <c r="U11" s="2"/>
      <c r="W11" s="151"/>
      <c r="X11" s="151"/>
      <c r="Y11" s="151"/>
      <c r="Z11" s="151"/>
      <c r="AB11" s="1"/>
    </row>
    <row r="12" spans="1:28" ht="24" customHeight="1" x14ac:dyDescent="0.2">
      <c r="A12" s="18" t="s">
        <v>17</v>
      </c>
      <c r="B12" s="46">
        <v>5</v>
      </c>
      <c r="C12" s="46">
        <v>113</v>
      </c>
      <c r="D12" s="46">
        <v>10</v>
      </c>
      <c r="E12" s="46">
        <v>1</v>
      </c>
      <c r="F12" s="6">
        <f t="shared" si="0"/>
        <v>138</v>
      </c>
      <c r="G12" s="2"/>
      <c r="H12" s="19" t="s">
        <v>6</v>
      </c>
      <c r="I12" s="46">
        <v>9</v>
      </c>
      <c r="J12" s="46">
        <v>116</v>
      </c>
      <c r="K12" s="46">
        <v>9</v>
      </c>
      <c r="L12" s="46">
        <v>3</v>
      </c>
      <c r="M12" s="6">
        <f t="shared" si="1"/>
        <v>146</v>
      </c>
      <c r="N12" s="2">
        <f>F22+M10+M11+M12</f>
        <v>615.5</v>
      </c>
      <c r="O12" s="19" t="s">
        <v>32</v>
      </c>
      <c r="P12" s="46">
        <v>4</v>
      </c>
      <c r="Q12" s="46">
        <v>123</v>
      </c>
      <c r="R12" s="46">
        <v>7</v>
      </c>
      <c r="S12" s="46">
        <v>3</v>
      </c>
      <c r="T12" s="6">
        <f t="shared" si="2"/>
        <v>146.5</v>
      </c>
      <c r="U12" s="2"/>
      <c r="W12" s="151"/>
      <c r="X12" s="151"/>
      <c r="Y12" s="151"/>
      <c r="Z12" s="151"/>
      <c r="AB12" s="1"/>
    </row>
    <row r="13" spans="1:28" ht="24" customHeight="1" x14ac:dyDescent="0.2">
      <c r="A13" s="18" t="s">
        <v>19</v>
      </c>
      <c r="B13" s="46">
        <v>6</v>
      </c>
      <c r="C13" s="46">
        <v>108</v>
      </c>
      <c r="D13" s="46">
        <v>9</v>
      </c>
      <c r="E13" s="46">
        <v>3</v>
      </c>
      <c r="F13" s="6">
        <f t="shared" si="0"/>
        <v>136.5</v>
      </c>
      <c r="G13" s="2">
        <f t="shared" ref="G13:G19" si="3">F10+F11+F12+F13</f>
        <v>570</v>
      </c>
      <c r="H13" s="19" t="s">
        <v>7</v>
      </c>
      <c r="I13" s="46">
        <v>2</v>
      </c>
      <c r="J13" s="46">
        <v>110</v>
      </c>
      <c r="K13" s="46">
        <v>10</v>
      </c>
      <c r="L13" s="46">
        <v>2</v>
      </c>
      <c r="M13" s="6">
        <f t="shared" si="1"/>
        <v>136</v>
      </c>
      <c r="N13" s="2">
        <f t="shared" ref="N13:N18" si="4">M10+M11+M12+M13</f>
        <v>608</v>
      </c>
      <c r="O13" s="19" t="s">
        <v>33</v>
      </c>
      <c r="P13" s="46">
        <v>4</v>
      </c>
      <c r="Q13" s="46">
        <v>106</v>
      </c>
      <c r="R13" s="46">
        <v>10</v>
      </c>
      <c r="S13" s="46">
        <v>3</v>
      </c>
      <c r="T13" s="6">
        <f t="shared" si="2"/>
        <v>135.5</v>
      </c>
      <c r="U13" s="2">
        <f t="shared" ref="U13:U21" si="5">T10+T11+T12+T13</f>
        <v>593</v>
      </c>
      <c r="W13" s="151"/>
      <c r="X13" s="151"/>
      <c r="Y13" s="151"/>
      <c r="Z13" s="151"/>
      <c r="AB13" s="81">
        <v>212.5</v>
      </c>
    </row>
    <row r="14" spans="1:28" ht="24" customHeight="1" x14ac:dyDescent="0.2">
      <c r="A14" s="18" t="s">
        <v>21</v>
      </c>
      <c r="B14" s="46">
        <v>2</v>
      </c>
      <c r="C14" s="46">
        <v>117</v>
      </c>
      <c r="D14" s="46">
        <v>8</v>
      </c>
      <c r="E14" s="46">
        <v>2</v>
      </c>
      <c r="F14" s="6">
        <f t="shared" si="0"/>
        <v>139</v>
      </c>
      <c r="G14" s="2">
        <f t="shared" si="3"/>
        <v>561.5</v>
      </c>
      <c r="H14" s="19" t="s">
        <v>9</v>
      </c>
      <c r="I14" s="46">
        <v>5</v>
      </c>
      <c r="J14" s="46">
        <v>115</v>
      </c>
      <c r="K14" s="46">
        <v>8</v>
      </c>
      <c r="L14" s="46">
        <v>4</v>
      </c>
      <c r="M14" s="6">
        <f t="shared" si="1"/>
        <v>143.5</v>
      </c>
      <c r="N14" s="2">
        <f t="shared" si="4"/>
        <v>594</v>
      </c>
      <c r="O14" s="19" t="s">
        <v>29</v>
      </c>
      <c r="P14" s="45">
        <v>10</v>
      </c>
      <c r="Q14" s="45">
        <v>136</v>
      </c>
      <c r="R14" s="45">
        <v>9</v>
      </c>
      <c r="S14" s="45">
        <v>1</v>
      </c>
      <c r="T14" s="6">
        <f t="shared" si="2"/>
        <v>161.5</v>
      </c>
      <c r="U14" s="2">
        <f t="shared" si="5"/>
        <v>601.5</v>
      </c>
      <c r="W14" s="151"/>
      <c r="X14" s="151"/>
      <c r="Y14" s="151"/>
      <c r="Z14" s="151"/>
      <c r="AB14" s="81">
        <v>226</v>
      </c>
    </row>
    <row r="15" spans="1:28" ht="24" customHeight="1" x14ac:dyDescent="0.2">
      <c r="A15" s="18" t="s">
        <v>23</v>
      </c>
      <c r="B15" s="46">
        <v>1</v>
      </c>
      <c r="C15" s="46">
        <v>119</v>
      </c>
      <c r="D15" s="46">
        <v>4</v>
      </c>
      <c r="E15" s="46">
        <v>1</v>
      </c>
      <c r="F15" s="6">
        <f t="shared" si="0"/>
        <v>130</v>
      </c>
      <c r="G15" s="2">
        <f t="shared" si="3"/>
        <v>543.5</v>
      </c>
      <c r="H15" s="19" t="s">
        <v>12</v>
      </c>
      <c r="I15" s="46">
        <v>11</v>
      </c>
      <c r="J15" s="46">
        <v>121</v>
      </c>
      <c r="K15" s="46">
        <v>7</v>
      </c>
      <c r="L15" s="46">
        <v>2</v>
      </c>
      <c r="M15" s="6">
        <f t="shared" si="1"/>
        <v>145.5</v>
      </c>
      <c r="N15" s="2">
        <f t="shared" si="4"/>
        <v>571</v>
      </c>
      <c r="O15" s="18" t="s">
        <v>30</v>
      </c>
      <c r="P15" s="46">
        <v>6</v>
      </c>
      <c r="Q15" s="46">
        <v>130</v>
      </c>
      <c r="R15" s="46">
        <v>7</v>
      </c>
      <c r="S15" s="46">
        <v>2</v>
      </c>
      <c r="T15" s="6">
        <f t="shared" si="2"/>
        <v>152</v>
      </c>
      <c r="U15" s="2">
        <f t="shared" si="5"/>
        <v>595.5</v>
      </c>
      <c r="W15" s="151"/>
      <c r="X15" s="151"/>
      <c r="Y15" s="151"/>
      <c r="Z15" s="151"/>
      <c r="AB15" s="81">
        <v>233.5</v>
      </c>
    </row>
    <row r="16" spans="1:28" ht="24" customHeight="1" x14ac:dyDescent="0.2">
      <c r="A16" s="18" t="s">
        <v>39</v>
      </c>
      <c r="B16" s="46">
        <v>4</v>
      </c>
      <c r="C16" s="46">
        <v>115</v>
      </c>
      <c r="D16" s="46">
        <v>5</v>
      </c>
      <c r="E16" s="46">
        <v>2</v>
      </c>
      <c r="F16" s="6">
        <f t="shared" si="0"/>
        <v>132</v>
      </c>
      <c r="G16" s="2">
        <f t="shared" si="3"/>
        <v>537.5</v>
      </c>
      <c r="H16" s="19" t="s">
        <v>15</v>
      </c>
      <c r="I16" s="46">
        <v>10</v>
      </c>
      <c r="J16" s="46">
        <v>118</v>
      </c>
      <c r="K16" s="46">
        <v>5</v>
      </c>
      <c r="L16" s="46">
        <v>5</v>
      </c>
      <c r="M16" s="6">
        <f t="shared" si="1"/>
        <v>145.5</v>
      </c>
      <c r="N16" s="2">
        <f t="shared" si="4"/>
        <v>570.5</v>
      </c>
      <c r="O16" s="19" t="s">
        <v>8</v>
      </c>
      <c r="P16" s="46">
        <v>8</v>
      </c>
      <c r="Q16" s="46">
        <v>119</v>
      </c>
      <c r="R16" s="46">
        <v>5</v>
      </c>
      <c r="S16" s="46">
        <v>0</v>
      </c>
      <c r="T16" s="6">
        <f t="shared" si="2"/>
        <v>133</v>
      </c>
      <c r="U16" s="2">
        <f t="shared" si="5"/>
        <v>582</v>
      </c>
      <c r="V16" s="151">
        <f>I16*$W$9</f>
        <v>0</v>
      </c>
      <c r="W16" s="151"/>
      <c r="X16" s="151"/>
      <c r="Y16" s="151"/>
      <c r="Z16" s="151"/>
      <c r="AB16" s="81">
        <v>234</v>
      </c>
    </row>
    <row r="17" spans="1:28" ht="24" customHeight="1" x14ac:dyDescent="0.2">
      <c r="A17" s="18" t="s">
        <v>40</v>
      </c>
      <c r="B17" s="46">
        <v>2</v>
      </c>
      <c r="C17" s="46">
        <v>120</v>
      </c>
      <c r="D17" s="46">
        <v>8</v>
      </c>
      <c r="E17" s="46">
        <v>2</v>
      </c>
      <c r="F17" s="6">
        <f t="shared" si="0"/>
        <v>142</v>
      </c>
      <c r="G17" s="2">
        <f t="shared" si="3"/>
        <v>543</v>
      </c>
      <c r="H17" s="19" t="s">
        <v>18</v>
      </c>
      <c r="I17" s="46">
        <v>5</v>
      </c>
      <c r="J17" s="46">
        <v>106</v>
      </c>
      <c r="K17" s="46">
        <v>10</v>
      </c>
      <c r="L17" s="46">
        <v>1</v>
      </c>
      <c r="M17" s="6">
        <f t="shared" si="1"/>
        <v>131</v>
      </c>
      <c r="N17" s="2">
        <f t="shared" si="4"/>
        <v>565.5</v>
      </c>
      <c r="O17" s="19" t="s">
        <v>10</v>
      </c>
      <c r="P17" s="46">
        <v>8</v>
      </c>
      <c r="Q17" s="46">
        <v>111</v>
      </c>
      <c r="R17" s="46">
        <v>13</v>
      </c>
      <c r="S17" s="46">
        <v>0</v>
      </c>
      <c r="T17" s="6">
        <f t="shared" si="2"/>
        <v>141</v>
      </c>
      <c r="U17" s="2">
        <f t="shared" si="5"/>
        <v>587.5</v>
      </c>
      <c r="V17" s="151">
        <f t="shared" ref="V17:V22" si="6">I17*$W$9</f>
        <v>0</v>
      </c>
      <c r="W17" s="151"/>
      <c r="X17" s="151"/>
      <c r="Y17" s="151"/>
      <c r="Z17" s="151"/>
      <c r="AB17" s="81">
        <v>248</v>
      </c>
    </row>
    <row r="18" spans="1:28" ht="24" customHeight="1" x14ac:dyDescent="0.2">
      <c r="A18" s="18" t="s">
        <v>41</v>
      </c>
      <c r="B18" s="46">
        <v>2</v>
      </c>
      <c r="C18" s="46">
        <v>124</v>
      </c>
      <c r="D18" s="46">
        <v>7</v>
      </c>
      <c r="E18" s="46">
        <v>2</v>
      </c>
      <c r="F18" s="6">
        <f t="shared" si="0"/>
        <v>144</v>
      </c>
      <c r="G18" s="2">
        <f t="shared" si="3"/>
        <v>548</v>
      </c>
      <c r="H18" s="19" t="s">
        <v>20</v>
      </c>
      <c r="I18" s="46">
        <v>8</v>
      </c>
      <c r="J18" s="46">
        <v>112</v>
      </c>
      <c r="K18" s="46">
        <v>7</v>
      </c>
      <c r="L18" s="46">
        <v>5</v>
      </c>
      <c r="M18" s="6">
        <f t="shared" si="1"/>
        <v>142.5</v>
      </c>
      <c r="N18" s="2">
        <f t="shared" si="4"/>
        <v>564.5</v>
      </c>
      <c r="O18" s="19" t="s">
        <v>13</v>
      </c>
      <c r="P18" s="46">
        <v>3</v>
      </c>
      <c r="Q18" s="46">
        <v>102</v>
      </c>
      <c r="R18" s="46">
        <v>8</v>
      </c>
      <c r="S18" s="46">
        <v>1</v>
      </c>
      <c r="T18" s="6">
        <f t="shared" si="2"/>
        <v>122</v>
      </c>
      <c r="U18" s="2">
        <f t="shared" si="5"/>
        <v>548</v>
      </c>
      <c r="V18" s="151">
        <f t="shared" si="6"/>
        <v>0</v>
      </c>
      <c r="W18" s="151"/>
      <c r="X18" s="151"/>
      <c r="Y18" s="151"/>
      <c r="Z18" s="151"/>
      <c r="AB18" s="8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126</v>
      </c>
      <c r="D19" s="47">
        <v>6</v>
      </c>
      <c r="E19" s="47">
        <v>3</v>
      </c>
      <c r="F19" s="7">
        <f t="shared" si="0"/>
        <v>147</v>
      </c>
      <c r="G19" s="3">
        <f t="shared" si="3"/>
        <v>565</v>
      </c>
      <c r="H19" s="20" t="s">
        <v>22</v>
      </c>
      <c r="I19" s="45">
        <v>3</v>
      </c>
      <c r="J19" s="45">
        <v>129</v>
      </c>
      <c r="K19" s="45">
        <v>9</v>
      </c>
      <c r="L19" s="45">
        <v>3</v>
      </c>
      <c r="M19" s="6">
        <f t="shared" si="1"/>
        <v>156</v>
      </c>
      <c r="N19" s="2">
        <f>M16+M17+M18+M19</f>
        <v>575</v>
      </c>
      <c r="O19" s="19" t="s">
        <v>16</v>
      </c>
      <c r="P19" s="46">
        <v>5</v>
      </c>
      <c r="Q19" s="46">
        <v>110</v>
      </c>
      <c r="R19" s="46">
        <v>7</v>
      </c>
      <c r="S19" s="46">
        <v>2</v>
      </c>
      <c r="T19" s="6">
        <f t="shared" si="2"/>
        <v>131.5</v>
      </c>
      <c r="U19" s="2">
        <f t="shared" si="5"/>
        <v>527.5</v>
      </c>
      <c r="V19" s="151">
        <f t="shared" si="6"/>
        <v>0</v>
      </c>
      <c r="W19" s="151"/>
      <c r="X19" s="151"/>
      <c r="Y19" s="151"/>
      <c r="Z19" s="151"/>
      <c r="AB19" s="81">
        <v>262</v>
      </c>
    </row>
    <row r="20" spans="1:28" ht="24" customHeight="1" x14ac:dyDescent="0.2">
      <c r="A20" s="19" t="s">
        <v>27</v>
      </c>
      <c r="B20" s="45">
        <v>4</v>
      </c>
      <c r="C20" s="45">
        <v>129</v>
      </c>
      <c r="D20" s="45">
        <v>10</v>
      </c>
      <c r="E20" s="45">
        <v>3</v>
      </c>
      <c r="F20" s="8">
        <f t="shared" si="0"/>
        <v>158.5</v>
      </c>
      <c r="G20" s="35"/>
      <c r="H20" s="19" t="s">
        <v>24</v>
      </c>
      <c r="I20" s="46">
        <v>2</v>
      </c>
      <c r="J20" s="46">
        <v>119</v>
      </c>
      <c r="K20" s="46">
        <v>6</v>
      </c>
      <c r="L20" s="46">
        <v>5</v>
      </c>
      <c r="M20" s="8">
        <f t="shared" si="1"/>
        <v>144.5</v>
      </c>
      <c r="N20" s="2">
        <f>M17+M18+M19+M20</f>
        <v>574</v>
      </c>
      <c r="O20" s="19" t="s">
        <v>45</v>
      </c>
      <c r="P20" s="45">
        <v>4</v>
      </c>
      <c r="Q20" s="45">
        <v>106</v>
      </c>
      <c r="R20" s="45">
        <v>10</v>
      </c>
      <c r="S20" s="45">
        <v>2</v>
      </c>
      <c r="T20" s="8">
        <f t="shared" si="2"/>
        <v>133</v>
      </c>
      <c r="U20" s="2">
        <f t="shared" si="5"/>
        <v>527.5</v>
      </c>
      <c r="V20" s="151">
        <f t="shared" si="6"/>
        <v>0</v>
      </c>
      <c r="W20" s="151"/>
      <c r="X20" s="151"/>
      <c r="Y20" s="151"/>
      <c r="Z20" s="151"/>
      <c r="AB20" s="81">
        <v>275</v>
      </c>
    </row>
    <row r="21" spans="1:28" ht="24" customHeight="1" thickBot="1" x14ac:dyDescent="0.25">
      <c r="A21" s="19" t="s">
        <v>28</v>
      </c>
      <c r="B21" s="46">
        <v>9</v>
      </c>
      <c r="C21" s="46">
        <v>121</v>
      </c>
      <c r="D21" s="46">
        <v>6</v>
      </c>
      <c r="E21" s="46">
        <v>2</v>
      </c>
      <c r="F21" s="6">
        <f t="shared" si="0"/>
        <v>142.5</v>
      </c>
      <c r="G21" s="36"/>
      <c r="H21" s="20" t="s">
        <v>25</v>
      </c>
      <c r="I21" s="46">
        <v>3</v>
      </c>
      <c r="J21" s="46">
        <v>89</v>
      </c>
      <c r="K21" s="46">
        <v>6</v>
      </c>
      <c r="L21" s="46">
        <v>2</v>
      </c>
      <c r="M21" s="6">
        <f t="shared" si="1"/>
        <v>107.5</v>
      </c>
      <c r="N21" s="2">
        <f>M18+M19+M20+M21</f>
        <v>550.5</v>
      </c>
      <c r="O21" s="21" t="s">
        <v>46</v>
      </c>
      <c r="P21" s="47">
        <v>4</v>
      </c>
      <c r="Q21" s="47">
        <v>117</v>
      </c>
      <c r="R21" s="47">
        <v>8</v>
      </c>
      <c r="S21" s="47">
        <v>1</v>
      </c>
      <c r="T21" s="7">
        <f t="shared" si="2"/>
        <v>137.5</v>
      </c>
      <c r="U21" s="3">
        <f t="shared" si="5"/>
        <v>524</v>
      </c>
      <c r="V21" s="151">
        <f t="shared" si="6"/>
        <v>0</v>
      </c>
      <c r="W21" s="151"/>
      <c r="X21" s="151"/>
      <c r="Y21" s="151"/>
      <c r="Z21" s="151"/>
      <c r="AB21" s="8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125</v>
      </c>
      <c r="D22" s="46">
        <v>5</v>
      </c>
      <c r="E22" s="46">
        <v>3</v>
      </c>
      <c r="F22" s="6">
        <f t="shared" si="0"/>
        <v>143.5</v>
      </c>
      <c r="G22" s="2"/>
      <c r="H22" s="21" t="s">
        <v>26</v>
      </c>
      <c r="I22" s="47">
        <v>5</v>
      </c>
      <c r="J22" s="47">
        <v>124</v>
      </c>
      <c r="K22" s="47">
        <v>9</v>
      </c>
      <c r="L22" s="47">
        <v>6</v>
      </c>
      <c r="M22" s="6">
        <f t="shared" si="1"/>
        <v>159.5</v>
      </c>
      <c r="N22" s="3">
        <f>M19+M20+M21+M22</f>
        <v>567.5</v>
      </c>
      <c r="O22" s="19"/>
      <c r="P22" s="45"/>
      <c r="Q22" s="45"/>
      <c r="R22" s="45"/>
      <c r="S22" s="45"/>
      <c r="T22" s="8"/>
      <c r="U22" s="34"/>
      <c r="V22" s="151">
        <f t="shared" si="6"/>
        <v>0</v>
      </c>
      <c r="W22" s="151"/>
      <c r="X22" s="151"/>
      <c r="Y22" s="15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570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615.5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601.5</v>
      </c>
      <c r="AB23" s="1"/>
    </row>
    <row r="24" spans="1:28" ht="13.5" customHeight="1" x14ac:dyDescent="0.2">
      <c r="A24" s="179"/>
      <c r="B24" s="180"/>
      <c r="C24" s="82" t="s">
        <v>71</v>
      </c>
      <c r="D24" s="86"/>
      <c r="E24" s="86"/>
      <c r="F24" s="87" t="s">
        <v>63</v>
      </c>
      <c r="G24" s="88"/>
      <c r="H24" s="179"/>
      <c r="I24" s="180"/>
      <c r="J24" s="82" t="s">
        <v>71</v>
      </c>
      <c r="K24" s="86"/>
      <c r="L24" s="86"/>
      <c r="M24" s="87" t="s">
        <v>73</v>
      </c>
      <c r="N24" s="88"/>
      <c r="O24" s="179"/>
      <c r="P24" s="180"/>
      <c r="Q24" s="82" t="s">
        <v>71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Z18" sqref="Z1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34 - CR 46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3446</v>
      </c>
      <c r="M5" s="172"/>
      <c r="N5" s="172"/>
      <c r="O5" s="50"/>
      <c r="P5" s="194" t="s">
        <v>57</v>
      </c>
      <c r="Q5" s="194"/>
      <c r="R5" s="194"/>
      <c r="S5" s="170" t="s">
        <v>148</v>
      </c>
      <c r="T5" s="170"/>
      <c r="U5" s="170"/>
    </row>
    <row r="6" spans="1:28" ht="12.75" customHeight="1" x14ac:dyDescent="0.2">
      <c r="A6" s="194" t="s">
        <v>55</v>
      </c>
      <c r="B6" s="194"/>
      <c r="C6" s="194"/>
      <c r="D6" s="187" t="s">
        <v>145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43396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0</v>
      </c>
      <c r="C10" s="61">
        <v>0</v>
      </c>
      <c r="D10" s="61">
        <v>5</v>
      </c>
      <c r="E10" s="61">
        <v>0</v>
      </c>
      <c r="F10" s="62">
        <f t="shared" ref="F10:F22" si="0">B10*0.5+C10*1+D10*2+E10*2.5</f>
        <v>10</v>
      </c>
      <c r="G10" s="63"/>
      <c r="H10" s="64" t="s">
        <v>4</v>
      </c>
      <c r="I10" s="46">
        <v>0</v>
      </c>
      <c r="J10" s="46">
        <v>1</v>
      </c>
      <c r="K10" s="46">
        <v>10</v>
      </c>
      <c r="L10" s="46">
        <v>0</v>
      </c>
      <c r="M10" s="62">
        <f t="shared" ref="M10:M22" si="1">I10*0.5+J10*1+K10*2+L10*2.5</f>
        <v>21</v>
      </c>
      <c r="N10" s="65">
        <f>F20+F21+F22+M10</f>
        <v>65</v>
      </c>
      <c r="O10" s="64" t="s">
        <v>43</v>
      </c>
      <c r="P10" s="2">
        <v>0</v>
      </c>
      <c r="Q10" s="2">
        <v>1</v>
      </c>
      <c r="R10" s="2">
        <v>5</v>
      </c>
      <c r="S10" s="2">
        <v>0</v>
      </c>
      <c r="T10" s="62">
        <f t="shared" ref="T10:T21" si="2">P10*0.5+Q10*1+R10*2+S10*2.5</f>
        <v>11</v>
      </c>
      <c r="U10" s="66"/>
      <c r="V10" s="151"/>
      <c r="W10" s="151"/>
      <c r="X10" s="151"/>
      <c r="Y10" s="151"/>
      <c r="Z10" s="81"/>
      <c r="AA10" s="1"/>
      <c r="AB10" s="1"/>
    </row>
    <row r="11" spans="1:28" ht="24" customHeight="1" x14ac:dyDescent="0.2">
      <c r="A11" s="60" t="s">
        <v>14</v>
      </c>
      <c r="B11" s="61">
        <v>0</v>
      </c>
      <c r="C11" s="61">
        <v>0</v>
      </c>
      <c r="D11" s="61">
        <v>8</v>
      </c>
      <c r="E11" s="61">
        <v>0</v>
      </c>
      <c r="F11" s="62">
        <f t="shared" si="0"/>
        <v>16</v>
      </c>
      <c r="G11" s="63"/>
      <c r="H11" s="64" t="s">
        <v>5</v>
      </c>
      <c r="I11" s="46">
        <v>0</v>
      </c>
      <c r="J11" s="46">
        <v>0</v>
      </c>
      <c r="K11" s="46">
        <v>9</v>
      </c>
      <c r="L11" s="46">
        <v>0</v>
      </c>
      <c r="M11" s="62">
        <f t="shared" si="1"/>
        <v>18</v>
      </c>
      <c r="N11" s="65">
        <f>F21+F22+M10+M11</f>
        <v>65</v>
      </c>
      <c r="O11" s="64" t="s">
        <v>44</v>
      </c>
      <c r="P11" s="2">
        <v>0</v>
      </c>
      <c r="Q11" s="2">
        <v>1</v>
      </c>
      <c r="R11" s="2">
        <v>8</v>
      </c>
      <c r="S11" s="2">
        <v>0</v>
      </c>
      <c r="T11" s="62">
        <f t="shared" si="2"/>
        <v>17</v>
      </c>
      <c r="U11" s="63"/>
      <c r="V11" s="151"/>
      <c r="W11" s="151"/>
      <c r="X11" s="151"/>
      <c r="Y11" s="151"/>
      <c r="Z11" s="81"/>
      <c r="AA11" s="1"/>
      <c r="AB11" s="1"/>
    </row>
    <row r="12" spans="1:28" ht="24" customHeight="1" x14ac:dyDescent="0.2">
      <c r="A12" s="60" t="s">
        <v>17</v>
      </c>
      <c r="B12" s="61">
        <v>0</v>
      </c>
      <c r="C12" s="61">
        <v>0</v>
      </c>
      <c r="D12" s="61">
        <v>7</v>
      </c>
      <c r="E12" s="61">
        <v>0</v>
      </c>
      <c r="F12" s="62">
        <f t="shared" si="0"/>
        <v>14</v>
      </c>
      <c r="G12" s="63"/>
      <c r="H12" s="64" t="s">
        <v>6</v>
      </c>
      <c r="I12" s="46">
        <v>0</v>
      </c>
      <c r="J12" s="46">
        <v>0</v>
      </c>
      <c r="K12" s="46">
        <v>6</v>
      </c>
      <c r="L12" s="46">
        <v>0</v>
      </c>
      <c r="M12" s="62">
        <f t="shared" si="1"/>
        <v>12</v>
      </c>
      <c r="N12" s="63">
        <f>F22+M10+M11+M12</f>
        <v>67</v>
      </c>
      <c r="O12" s="64" t="s">
        <v>32</v>
      </c>
      <c r="P12" s="2">
        <v>0</v>
      </c>
      <c r="Q12" s="2">
        <v>0</v>
      </c>
      <c r="R12" s="2">
        <v>10</v>
      </c>
      <c r="S12" s="2">
        <v>0</v>
      </c>
      <c r="T12" s="62">
        <f t="shared" si="2"/>
        <v>20</v>
      </c>
      <c r="U12" s="63"/>
      <c r="V12" s="151"/>
      <c r="W12" s="151"/>
      <c r="X12" s="151"/>
      <c r="Y12" s="151"/>
      <c r="Z12" s="81"/>
      <c r="AA12" s="1"/>
      <c r="AB12" s="1"/>
    </row>
    <row r="13" spans="1:28" ht="24" customHeight="1" x14ac:dyDescent="0.2">
      <c r="A13" s="60" t="s">
        <v>19</v>
      </c>
      <c r="B13" s="61">
        <v>0</v>
      </c>
      <c r="C13" s="61">
        <v>0</v>
      </c>
      <c r="D13" s="61">
        <v>6</v>
      </c>
      <c r="E13" s="61">
        <v>0</v>
      </c>
      <c r="F13" s="62">
        <f t="shared" si="0"/>
        <v>12</v>
      </c>
      <c r="G13" s="63">
        <f t="shared" ref="G13:G19" si="3">F10+F11+F12+F13</f>
        <v>52</v>
      </c>
      <c r="H13" s="64" t="s">
        <v>7</v>
      </c>
      <c r="I13" s="46">
        <v>0</v>
      </c>
      <c r="J13" s="46">
        <v>0</v>
      </c>
      <c r="K13" s="46">
        <v>5</v>
      </c>
      <c r="L13" s="46">
        <v>0</v>
      </c>
      <c r="M13" s="62">
        <f t="shared" si="1"/>
        <v>10</v>
      </c>
      <c r="N13" s="63">
        <f t="shared" ref="N13:N18" si="4">M10+M11+M12+M13</f>
        <v>61</v>
      </c>
      <c r="O13" s="64" t="s">
        <v>33</v>
      </c>
      <c r="P13" s="2">
        <v>0</v>
      </c>
      <c r="Q13" s="2">
        <v>1</v>
      </c>
      <c r="R13" s="2">
        <v>8</v>
      </c>
      <c r="S13" s="2">
        <v>0</v>
      </c>
      <c r="T13" s="62">
        <f t="shared" si="2"/>
        <v>17</v>
      </c>
      <c r="U13" s="63">
        <f t="shared" ref="U13:U21" si="5">T10+T11+T12+T13</f>
        <v>65</v>
      </c>
      <c r="V13" s="151"/>
      <c r="W13" s="151"/>
      <c r="X13" s="151"/>
      <c r="Y13" s="151"/>
      <c r="Z13" s="81"/>
      <c r="AA13" s="1"/>
      <c r="AB13" s="81"/>
    </row>
    <row r="14" spans="1:28" ht="24" customHeight="1" x14ac:dyDescent="0.2">
      <c r="A14" s="60" t="s">
        <v>21</v>
      </c>
      <c r="B14" s="61">
        <v>0</v>
      </c>
      <c r="C14" s="61">
        <v>0</v>
      </c>
      <c r="D14" s="61">
        <v>9</v>
      </c>
      <c r="E14" s="61">
        <v>0</v>
      </c>
      <c r="F14" s="62">
        <f t="shared" si="0"/>
        <v>18</v>
      </c>
      <c r="G14" s="63">
        <f t="shared" si="3"/>
        <v>60</v>
      </c>
      <c r="H14" s="64" t="s">
        <v>9</v>
      </c>
      <c r="I14" s="46">
        <v>0</v>
      </c>
      <c r="J14" s="46">
        <v>1</v>
      </c>
      <c r="K14" s="46">
        <v>4</v>
      </c>
      <c r="L14" s="46">
        <v>0</v>
      </c>
      <c r="M14" s="62">
        <f t="shared" si="1"/>
        <v>9</v>
      </c>
      <c r="N14" s="63">
        <f t="shared" si="4"/>
        <v>49</v>
      </c>
      <c r="O14" s="64" t="s">
        <v>29</v>
      </c>
      <c r="P14" s="35">
        <v>0</v>
      </c>
      <c r="Q14" s="35">
        <v>0</v>
      </c>
      <c r="R14" s="35">
        <v>8</v>
      </c>
      <c r="S14" s="35">
        <v>0</v>
      </c>
      <c r="T14" s="62">
        <f t="shared" si="2"/>
        <v>16</v>
      </c>
      <c r="U14" s="63">
        <f t="shared" si="5"/>
        <v>70</v>
      </c>
      <c r="V14" s="151"/>
      <c r="W14" s="151"/>
      <c r="X14" s="151"/>
      <c r="Y14" s="151"/>
      <c r="Z14" s="81"/>
      <c r="AA14" s="1"/>
      <c r="AB14" s="81"/>
    </row>
    <row r="15" spans="1:28" ht="24" customHeight="1" x14ac:dyDescent="0.2">
      <c r="A15" s="60" t="s">
        <v>23</v>
      </c>
      <c r="B15" s="61">
        <v>0</v>
      </c>
      <c r="C15" s="61">
        <v>1</v>
      </c>
      <c r="D15" s="61">
        <v>4</v>
      </c>
      <c r="E15" s="61">
        <v>0</v>
      </c>
      <c r="F15" s="62">
        <f t="shared" si="0"/>
        <v>9</v>
      </c>
      <c r="G15" s="63">
        <f t="shared" si="3"/>
        <v>53</v>
      </c>
      <c r="H15" s="64" t="s">
        <v>12</v>
      </c>
      <c r="I15" s="2">
        <v>0</v>
      </c>
      <c r="J15" s="2">
        <v>0</v>
      </c>
      <c r="K15" s="2">
        <v>6</v>
      </c>
      <c r="L15" s="2">
        <v>0</v>
      </c>
      <c r="M15" s="62">
        <f t="shared" si="1"/>
        <v>12</v>
      </c>
      <c r="N15" s="63">
        <f t="shared" si="4"/>
        <v>43</v>
      </c>
      <c r="O15" s="60" t="s">
        <v>30</v>
      </c>
      <c r="P15" s="2">
        <v>1</v>
      </c>
      <c r="Q15" s="2">
        <v>0</v>
      </c>
      <c r="R15" s="2">
        <v>11</v>
      </c>
      <c r="S15" s="2">
        <v>0</v>
      </c>
      <c r="T15" s="62">
        <f t="shared" si="2"/>
        <v>22.5</v>
      </c>
      <c r="U15" s="63">
        <f t="shared" si="5"/>
        <v>75.5</v>
      </c>
      <c r="V15" s="151"/>
      <c r="W15" s="151"/>
      <c r="X15" s="151"/>
      <c r="Y15" s="151"/>
      <c r="Z15" s="81"/>
      <c r="AA15" s="1"/>
      <c r="AB15" s="81"/>
    </row>
    <row r="16" spans="1:28" ht="24" customHeight="1" x14ac:dyDescent="0.2">
      <c r="A16" s="60" t="s">
        <v>39</v>
      </c>
      <c r="B16" s="61">
        <v>0</v>
      </c>
      <c r="C16" s="61">
        <v>0</v>
      </c>
      <c r="D16" s="61">
        <v>5</v>
      </c>
      <c r="E16" s="61">
        <v>0</v>
      </c>
      <c r="F16" s="62">
        <f t="shared" si="0"/>
        <v>10</v>
      </c>
      <c r="G16" s="63">
        <f t="shared" si="3"/>
        <v>49</v>
      </c>
      <c r="H16" s="64" t="s">
        <v>15</v>
      </c>
      <c r="I16" s="2">
        <v>0</v>
      </c>
      <c r="J16" s="2">
        <v>0</v>
      </c>
      <c r="K16" s="2">
        <v>4</v>
      </c>
      <c r="L16" s="2">
        <v>0</v>
      </c>
      <c r="M16" s="62">
        <f t="shared" si="1"/>
        <v>8</v>
      </c>
      <c r="N16" s="63">
        <f t="shared" si="4"/>
        <v>39</v>
      </c>
      <c r="O16" s="64" t="s">
        <v>8</v>
      </c>
      <c r="P16" s="2">
        <v>0</v>
      </c>
      <c r="Q16" s="2">
        <v>0</v>
      </c>
      <c r="R16" s="2">
        <v>8</v>
      </c>
      <c r="S16" s="2">
        <v>0</v>
      </c>
      <c r="T16" s="62">
        <f t="shared" si="2"/>
        <v>16</v>
      </c>
      <c r="U16" s="63">
        <f t="shared" si="5"/>
        <v>71.5</v>
      </c>
      <c r="V16" s="151"/>
      <c r="W16" s="151"/>
      <c r="X16" s="151"/>
      <c r="Y16" s="151"/>
      <c r="Z16" s="81"/>
      <c r="AA16" s="1"/>
      <c r="AB16" s="81"/>
    </row>
    <row r="17" spans="1:28" ht="24" customHeight="1" x14ac:dyDescent="0.2">
      <c r="A17" s="60" t="s">
        <v>40</v>
      </c>
      <c r="B17" s="61">
        <v>0</v>
      </c>
      <c r="C17" s="61">
        <v>0</v>
      </c>
      <c r="D17" s="61">
        <v>7</v>
      </c>
      <c r="E17" s="61">
        <v>0</v>
      </c>
      <c r="F17" s="62">
        <f t="shared" si="0"/>
        <v>14</v>
      </c>
      <c r="G17" s="63">
        <f t="shared" si="3"/>
        <v>51</v>
      </c>
      <c r="H17" s="64" t="s">
        <v>18</v>
      </c>
      <c r="I17" s="2">
        <v>0</v>
      </c>
      <c r="J17" s="2">
        <v>0</v>
      </c>
      <c r="K17" s="2">
        <v>3</v>
      </c>
      <c r="L17" s="2">
        <v>0</v>
      </c>
      <c r="M17" s="62">
        <f t="shared" si="1"/>
        <v>6</v>
      </c>
      <c r="N17" s="63">
        <f t="shared" si="4"/>
        <v>35</v>
      </c>
      <c r="O17" s="64" t="s">
        <v>10</v>
      </c>
      <c r="P17" s="2">
        <v>0</v>
      </c>
      <c r="Q17" s="2">
        <v>0</v>
      </c>
      <c r="R17" s="2">
        <v>8</v>
      </c>
      <c r="S17" s="2">
        <v>0</v>
      </c>
      <c r="T17" s="62">
        <f t="shared" si="2"/>
        <v>16</v>
      </c>
      <c r="U17" s="63">
        <f t="shared" si="5"/>
        <v>70.5</v>
      </c>
      <c r="V17" s="151"/>
      <c r="W17" s="151"/>
      <c r="X17" s="151"/>
      <c r="Y17" s="151"/>
      <c r="Z17" s="81"/>
      <c r="AA17" s="1"/>
      <c r="AB17" s="81"/>
    </row>
    <row r="18" spans="1:28" ht="24" customHeight="1" x14ac:dyDescent="0.2">
      <c r="A18" s="60" t="s">
        <v>41</v>
      </c>
      <c r="B18" s="61">
        <v>0</v>
      </c>
      <c r="C18" s="61">
        <v>1</v>
      </c>
      <c r="D18" s="61">
        <v>5</v>
      </c>
      <c r="E18" s="61">
        <v>0</v>
      </c>
      <c r="F18" s="62">
        <f t="shared" si="0"/>
        <v>11</v>
      </c>
      <c r="G18" s="63">
        <f t="shared" si="3"/>
        <v>44</v>
      </c>
      <c r="H18" s="64" t="s">
        <v>20</v>
      </c>
      <c r="I18" s="2">
        <v>0</v>
      </c>
      <c r="J18" s="2">
        <v>0</v>
      </c>
      <c r="K18" s="2">
        <v>6</v>
      </c>
      <c r="L18" s="2">
        <v>0</v>
      </c>
      <c r="M18" s="62">
        <f t="shared" si="1"/>
        <v>12</v>
      </c>
      <c r="N18" s="63">
        <f t="shared" si="4"/>
        <v>38</v>
      </c>
      <c r="O18" s="64" t="s">
        <v>13</v>
      </c>
      <c r="P18" s="2">
        <v>0</v>
      </c>
      <c r="Q18" s="2">
        <v>0</v>
      </c>
      <c r="R18" s="2">
        <v>8</v>
      </c>
      <c r="S18" s="2">
        <v>0</v>
      </c>
      <c r="T18" s="62">
        <f t="shared" si="2"/>
        <v>16</v>
      </c>
      <c r="U18" s="63">
        <f t="shared" si="5"/>
        <v>70.5</v>
      </c>
      <c r="V18" s="151"/>
      <c r="W18" s="151"/>
      <c r="X18" s="151"/>
      <c r="Y18" s="151"/>
      <c r="Z18" s="81"/>
      <c r="AA18" s="1"/>
      <c r="AB18" s="81"/>
    </row>
    <row r="19" spans="1:28" ht="24" customHeight="1" thickBot="1" x14ac:dyDescent="0.25">
      <c r="A19" s="68" t="s">
        <v>42</v>
      </c>
      <c r="B19" s="69">
        <v>0</v>
      </c>
      <c r="C19" s="69">
        <v>0</v>
      </c>
      <c r="D19" s="69">
        <v>9</v>
      </c>
      <c r="E19" s="69">
        <v>0</v>
      </c>
      <c r="F19" s="70">
        <f t="shared" si="0"/>
        <v>18</v>
      </c>
      <c r="G19" s="71">
        <f t="shared" si="3"/>
        <v>53</v>
      </c>
      <c r="H19" s="72" t="s">
        <v>22</v>
      </c>
      <c r="I19" s="35">
        <v>0</v>
      </c>
      <c r="J19" s="35">
        <v>0</v>
      </c>
      <c r="K19" s="35">
        <v>8</v>
      </c>
      <c r="L19" s="35">
        <v>0</v>
      </c>
      <c r="M19" s="62">
        <f t="shared" si="1"/>
        <v>16</v>
      </c>
      <c r="N19" s="63">
        <f>M16+M17+M18+M19</f>
        <v>42</v>
      </c>
      <c r="O19" s="64" t="s">
        <v>16</v>
      </c>
      <c r="P19" s="2">
        <v>0</v>
      </c>
      <c r="Q19" s="2">
        <v>0</v>
      </c>
      <c r="R19" s="2">
        <v>9</v>
      </c>
      <c r="S19" s="2">
        <v>0</v>
      </c>
      <c r="T19" s="62">
        <f t="shared" si="2"/>
        <v>18</v>
      </c>
      <c r="U19" s="63">
        <f t="shared" si="5"/>
        <v>66</v>
      </c>
      <c r="V19" s="151"/>
      <c r="W19" s="151"/>
      <c r="X19" s="151"/>
      <c r="Y19" s="151"/>
      <c r="Z19" s="81"/>
      <c r="AA19" s="1"/>
      <c r="AB19" s="81"/>
    </row>
    <row r="20" spans="1:28" ht="24" customHeight="1" x14ac:dyDescent="0.2">
      <c r="A20" s="64" t="s">
        <v>27</v>
      </c>
      <c r="B20" s="67">
        <v>0</v>
      </c>
      <c r="C20" s="67">
        <v>0</v>
      </c>
      <c r="D20" s="67">
        <v>9</v>
      </c>
      <c r="E20" s="67">
        <v>0</v>
      </c>
      <c r="F20" s="73">
        <f t="shared" si="0"/>
        <v>18</v>
      </c>
      <c r="G20" s="74"/>
      <c r="H20" s="64" t="s">
        <v>24</v>
      </c>
      <c r="I20" s="2">
        <v>0</v>
      </c>
      <c r="J20" s="2">
        <v>0</v>
      </c>
      <c r="K20" s="2">
        <v>8</v>
      </c>
      <c r="L20" s="2">
        <v>0</v>
      </c>
      <c r="M20" s="73">
        <f t="shared" si="1"/>
        <v>16</v>
      </c>
      <c r="N20" s="63">
        <f>M17+M18+M19+M20</f>
        <v>50</v>
      </c>
      <c r="O20" s="64" t="s">
        <v>45</v>
      </c>
      <c r="P20" s="35">
        <v>0</v>
      </c>
      <c r="Q20" s="35">
        <v>0</v>
      </c>
      <c r="R20" s="35">
        <v>5</v>
      </c>
      <c r="S20" s="35">
        <v>0</v>
      </c>
      <c r="T20" s="73">
        <f t="shared" si="2"/>
        <v>10</v>
      </c>
      <c r="U20" s="63">
        <f t="shared" si="5"/>
        <v>60</v>
      </c>
      <c r="V20" s="151"/>
      <c r="W20" s="151"/>
      <c r="X20" s="151"/>
      <c r="Y20" s="151"/>
      <c r="Z20" s="81"/>
      <c r="AA20" s="1"/>
      <c r="AB20" s="81"/>
    </row>
    <row r="21" spans="1:28" ht="24" customHeight="1" thickBot="1" x14ac:dyDescent="0.25">
      <c r="A21" s="64" t="s">
        <v>28</v>
      </c>
      <c r="B21" s="61">
        <v>0</v>
      </c>
      <c r="C21" s="61">
        <v>0</v>
      </c>
      <c r="D21" s="61">
        <v>5</v>
      </c>
      <c r="E21" s="61">
        <v>0</v>
      </c>
      <c r="F21" s="62">
        <f t="shared" si="0"/>
        <v>10</v>
      </c>
      <c r="G21" s="75"/>
      <c r="H21" s="72" t="s">
        <v>25</v>
      </c>
      <c r="I21" s="2">
        <v>0</v>
      </c>
      <c r="J21" s="2">
        <v>0</v>
      </c>
      <c r="K21" s="2">
        <v>6</v>
      </c>
      <c r="L21" s="2">
        <v>0</v>
      </c>
      <c r="M21" s="62">
        <f t="shared" si="1"/>
        <v>12</v>
      </c>
      <c r="N21" s="63">
        <f>M18+M19+M20+M21</f>
        <v>56</v>
      </c>
      <c r="O21" s="68" t="s">
        <v>46</v>
      </c>
      <c r="P21" s="3">
        <v>0</v>
      </c>
      <c r="Q21" s="3">
        <v>0</v>
      </c>
      <c r="R21" s="3">
        <v>5</v>
      </c>
      <c r="S21" s="3">
        <v>0</v>
      </c>
      <c r="T21" s="70">
        <f t="shared" si="2"/>
        <v>10</v>
      </c>
      <c r="U21" s="71">
        <f t="shared" si="5"/>
        <v>54</v>
      </c>
      <c r="V21" s="151"/>
      <c r="W21" s="151"/>
      <c r="X21" s="151"/>
      <c r="Y21" s="151"/>
      <c r="Z21" s="81"/>
      <c r="AA21" s="1"/>
      <c r="AB21" s="81"/>
    </row>
    <row r="22" spans="1:28" ht="24" customHeight="1" thickBot="1" x14ac:dyDescent="0.25">
      <c r="A22" s="64" t="s">
        <v>1</v>
      </c>
      <c r="B22" s="61">
        <v>0</v>
      </c>
      <c r="C22" s="61">
        <v>0</v>
      </c>
      <c r="D22" s="61">
        <v>8</v>
      </c>
      <c r="E22" s="61">
        <v>0</v>
      </c>
      <c r="F22" s="62">
        <f t="shared" si="0"/>
        <v>16</v>
      </c>
      <c r="G22" s="63"/>
      <c r="H22" s="68" t="s">
        <v>26</v>
      </c>
      <c r="I22" s="3">
        <v>0</v>
      </c>
      <c r="J22" s="3">
        <v>0</v>
      </c>
      <c r="K22" s="3">
        <v>5</v>
      </c>
      <c r="L22" s="3">
        <v>0</v>
      </c>
      <c r="M22" s="62">
        <f t="shared" si="1"/>
        <v>10</v>
      </c>
      <c r="N22" s="71">
        <f>M19+M20+M21+M22</f>
        <v>54</v>
      </c>
      <c r="O22" s="64"/>
      <c r="P22" s="150"/>
      <c r="Q22" s="150"/>
      <c r="R22" s="150"/>
      <c r="S22" s="150"/>
      <c r="T22" s="73"/>
      <c r="U22" s="76"/>
      <c r="V22" s="151"/>
      <c r="W22" s="151"/>
      <c r="X22" s="151"/>
      <c r="Y22" s="151"/>
      <c r="Z22" s="81"/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60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67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75.5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71</v>
      </c>
      <c r="D24" s="86"/>
      <c r="E24" s="86"/>
      <c r="F24" s="87" t="s">
        <v>64</v>
      </c>
      <c r="G24" s="88"/>
      <c r="H24" s="205"/>
      <c r="I24" s="206"/>
      <c r="J24" s="83" t="s">
        <v>71</v>
      </c>
      <c r="K24" s="86"/>
      <c r="L24" s="86"/>
      <c r="M24" s="87" t="s">
        <v>73</v>
      </c>
      <c r="N24" s="88"/>
      <c r="O24" s="205"/>
      <c r="P24" s="206"/>
      <c r="Q24" s="83" t="s">
        <v>71</v>
      </c>
      <c r="R24" s="86"/>
      <c r="S24" s="86"/>
      <c r="T24" s="87" t="s">
        <v>79</v>
      </c>
      <c r="U24" s="88"/>
      <c r="W24" s="1"/>
      <c r="X24" s="1"/>
      <c r="Y24" s="91"/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G13" sqref="G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34 - CR 46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3446</v>
      </c>
      <c r="M5" s="172"/>
      <c r="N5" s="172"/>
      <c r="O5" s="12"/>
      <c r="P5" s="161" t="s">
        <v>57</v>
      </c>
      <c r="Q5" s="161"/>
      <c r="R5" s="161"/>
      <c r="S5" s="170" t="s">
        <v>150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134</v>
      </c>
      <c r="E6" s="187"/>
      <c r="F6" s="187"/>
      <c r="G6" s="187"/>
      <c r="H6" s="187"/>
      <c r="I6" s="161" t="s">
        <v>59</v>
      </c>
      <c r="J6" s="161"/>
      <c r="K6" s="161"/>
      <c r="L6" s="173">
        <v>3</v>
      </c>
      <c r="M6" s="173"/>
      <c r="N6" s="173"/>
      <c r="O6" s="42"/>
      <c r="P6" s="161" t="s">
        <v>58</v>
      </c>
      <c r="Q6" s="161"/>
      <c r="R6" s="161"/>
      <c r="S6" s="166">
        <f>'G-1'!S6:U6</f>
        <v>43396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2" t="s">
        <v>34</v>
      </c>
      <c r="C8" s="163"/>
      <c r="D8" s="163"/>
      <c r="E8" s="164"/>
      <c r="F8" s="159" t="s">
        <v>35</v>
      </c>
      <c r="G8" s="159" t="s">
        <v>37</v>
      </c>
      <c r="H8" s="159" t="s">
        <v>36</v>
      </c>
      <c r="I8" s="162" t="s">
        <v>34</v>
      </c>
      <c r="J8" s="163"/>
      <c r="K8" s="163"/>
      <c r="L8" s="164"/>
      <c r="M8" s="159" t="s">
        <v>35</v>
      </c>
      <c r="N8" s="159" t="s">
        <v>37</v>
      </c>
      <c r="O8" s="159" t="s">
        <v>36</v>
      </c>
      <c r="P8" s="162" t="s">
        <v>34</v>
      </c>
      <c r="Q8" s="163"/>
      <c r="R8" s="163"/>
      <c r="S8" s="164"/>
      <c r="T8" s="159" t="s">
        <v>35</v>
      </c>
      <c r="U8" s="159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172</v>
      </c>
      <c r="C10" s="46">
        <v>391</v>
      </c>
      <c r="D10" s="46">
        <v>46</v>
      </c>
      <c r="E10" s="46">
        <v>29</v>
      </c>
      <c r="F10" s="6">
        <f t="shared" ref="F10:F22" si="0">B10*0.5+C10*1+D10*2+E10*2.5</f>
        <v>641.5</v>
      </c>
      <c r="G10" s="2"/>
      <c r="H10" s="19" t="s">
        <v>4</v>
      </c>
      <c r="I10" s="46">
        <v>142</v>
      </c>
      <c r="J10" s="46">
        <v>381</v>
      </c>
      <c r="K10" s="46">
        <v>49</v>
      </c>
      <c r="L10" s="46">
        <v>19</v>
      </c>
      <c r="M10" s="6">
        <f t="shared" ref="M10:M22" si="1">I10*0.5+J10*1+K10*2+L10*2.5</f>
        <v>597.5</v>
      </c>
      <c r="N10" s="9">
        <f>F20+F21+F22+M10</f>
        <v>2277.5</v>
      </c>
      <c r="O10" s="19" t="s">
        <v>43</v>
      </c>
      <c r="P10" s="2">
        <v>169</v>
      </c>
      <c r="Q10" s="2">
        <v>289</v>
      </c>
      <c r="R10" s="2">
        <v>32</v>
      </c>
      <c r="S10" s="2">
        <v>27</v>
      </c>
      <c r="T10" s="6">
        <f t="shared" ref="T10:T21" si="2">P10*0.5+Q10*1+R10*2+S10*2.5</f>
        <v>505</v>
      </c>
      <c r="U10" s="10"/>
      <c r="V10" s="151"/>
      <c r="W10" s="151"/>
      <c r="X10" s="151"/>
      <c r="Y10" s="151"/>
      <c r="AB10" s="1"/>
    </row>
    <row r="11" spans="1:28" ht="24" customHeight="1" x14ac:dyDescent="0.2">
      <c r="A11" s="18" t="s">
        <v>14</v>
      </c>
      <c r="B11" s="46">
        <v>164</v>
      </c>
      <c r="C11" s="46">
        <v>410</v>
      </c>
      <c r="D11" s="46">
        <v>51</v>
      </c>
      <c r="E11" s="46">
        <v>31</v>
      </c>
      <c r="F11" s="6">
        <f t="shared" si="0"/>
        <v>671.5</v>
      </c>
      <c r="G11" s="2"/>
      <c r="H11" s="19" t="s">
        <v>5</v>
      </c>
      <c r="I11" s="46">
        <v>159</v>
      </c>
      <c r="J11" s="46">
        <v>331</v>
      </c>
      <c r="K11" s="46">
        <v>41</v>
      </c>
      <c r="L11" s="46">
        <v>45</v>
      </c>
      <c r="M11" s="6">
        <f t="shared" si="1"/>
        <v>605</v>
      </c>
      <c r="N11" s="9">
        <f>F21+F22+M10+M11</f>
        <v>2283.5</v>
      </c>
      <c r="O11" s="19" t="s">
        <v>44</v>
      </c>
      <c r="P11" s="2">
        <v>175</v>
      </c>
      <c r="Q11" s="2">
        <v>300</v>
      </c>
      <c r="R11" s="2">
        <v>35</v>
      </c>
      <c r="S11" s="2">
        <v>34</v>
      </c>
      <c r="T11" s="6">
        <f t="shared" si="2"/>
        <v>542.5</v>
      </c>
      <c r="U11" s="2"/>
      <c r="V11" s="151"/>
      <c r="W11" s="151"/>
      <c r="X11" s="151"/>
      <c r="Y11" s="151"/>
      <c r="AB11" s="1"/>
    </row>
    <row r="12" spans="1:28" ht="24" customHeight="1" x14ac:dyDescent="0.2">
      <c r="A12" s="18" t="s">
        <v>17</v>
      </c>
      <c r="B12" s="46">
        <v>137</v>
      </c>
      <c r="C12" s="46">
        <v>389</v>
      </c>
      <c r="D12" s="46">
        <v>40</v>
      </c>
      <c r="E12" s="46">
        <v>12</v>
      </c>
      <c r="F12" s="6">
        <f t="shared" si="0"/>
        <v>567.5</v>
      </c>
      <c r="G12" s="2"/>
      <c r="H12" s="19" t="s">
        <v>6</v>
      </c>
      <c r="I12" s="46">
        <v>134</v>
      </c>
      <c r="J12" s="46">
        <v>307</v>
      </c>
      <c r="K12" s="46">
        <v>29</v>
      </c>
      <c r="L12" s="46">
        <v>27</v>
      </c>
      <c r="M12" s="6">
        <f t="shared" si="1"/>
        <v>499.5</v>
      </c>
      <c r="N12" s="2">
        <f>F22+M10+M11+M12</f>
        <v>2247.5</v>
      </c>
      <c r="O12" s="19" t="s">
        <v>32</v>
      </c>
      <c r="P12" s="2">
        <v>160</v>
      </c>
      <c r="Q12" s="2">
        <v>275</v>
      </c>
      <c r="R12" s="2">
        <v>39</v>
      </c>
      <c r="S12" s="2">
        <v>21</v>
      </c>
      <c r="T12" s="6">
        <f t="shared" si="2"/>
        <v>485.5</v>
      </c>
      <c r="U12" s="2"/>
      <c r="V12" s="151"/>
      <c r="W12" s="151"/>
      <c r="X12" s="151"/>
      <c r="Y12" s="151"/>
      <c r="AB12" s="1"/>
    </row>
    <row r="13" spans="1:28" ht="24" customHeight="1" x14ac:dyDescent="0.2">
      <c r="A13" s="18" t="s">
        <v>19</v>
      </c>
      <c r="B13" s="46">
        <v>135</v>
      </c>
      <c r="C13" s="46">
        <v>345</v>
      </c>
      <c r="D13" s="46">
        <v>49</v>
      </c>
      <c r="E13" s="46">
        <v>33</v>
      </c>
      <c r="F13" s="6">
        <f t="shared" si="0"/>
        <v>593</v>
      </c>
      <c r="G13" s="2">
        <f t="shared" ref="G13:G19" si="3">F10+F11+F12+F13</f>
        <v>2473.5</v>
      </c>
      <c r="H13" s="19" t="s">
        <v>7</v>
      </c>
      <c r="I13" s="46">
        <v>127</v>
      </c>
      <c r="J13" s="46">
        <v>229</v>
      </c>
      <c r="K13" s="46">
        <v>34</v>
      </c>
      <c r="L13" s="46">
        <v>19</v>
      </c>
      <c r="M13" s="6">
        <f t="shared" si="1"/>
        <v>408</v>
      </c>
      <c r="N13" s="2">
        <f t="shared" ref="N13:N18" si="4">M10+M11+M12+M13</f>
        <v>2110</v>
      </c>
      <c r="O13" s="19" t="s">
        <v>33</v>
      </c>
      <c r="P13" s="2">
        <v>159</v>
      </c>
      <c r="Q13" s="2">
        <v>310</v>
      </c>
      <c r="R13" s="2">
        <v>22</v>
      </c>
      <c r="S13" s="2">
        <v>28</v>
      </c>
      <c r="T13" s="6">
        <f t="shared" si="2"/>
        <v>503.5</v>
      </c>
      <c r="U13" s="2">
        <f t="shared" ref="U13:U21" si="5">T10+T11+T12+T13</f>
        <v>2036.5</v>
      </c>
      <c r="V13" s="151"/>
      <c r="W13" s="151"/>
      <c r="X13" s="151"/>
      <c r="Y13" s="151"/>
      <c r="AB13" s="81">
        <v>212.5</v>
      </c>
    </row>
    <row r="14" spans="1:28" ht="24" customHeight="1" x14ac:dyDescent="0.2">
      <c r="A14" s="18" t="s">
        <v>21</v>
      </c>
      <c r="B14" s="46">
        <v>105</v>
      </c>
      <c r="C14" s="46">
        <v>364</v>
      </c>
      <c r="D14" s="46">
        <v>47</v>
      </c>
      <c r="E14" s="46">
        <v>27</v>
      </c>
      <c r="F14" s="6">
        <f t="shared" si="0"/>
        <v>578</v>
      </c>
      <c r="G14" s="2">
        <f t="shared" si="3"/>
        <v>2410</v>
      </c>
      <c r="H14" s="19" t="s">
        <v>9</v>
      </c>
      <c r="I14" s="46">
        <v>112</v>
      </c>
      <c r="J14" s="46">
        <v>271</v>
      </c>
      <c r="K14" s="46">
        <v>41</v>
      </c>
      <c r="L14" s="46">
        <v>22</v>
      </c>
      <c r="M14" s="6">
        <f t="shared" si="1"/>
        <v>464</v>
      </c>
      <c r="N14" s="2">
        <f t="shared" si="4"/>
        <v>1976.5</v>
      </c>
      <c r="O14" s="19" t="s">
        <v>29</v>
      </c>
      <c r="P14" s="35">
        <v>221</v>
      </c>
      <c r="Q14" s="35">
        <v>314</v>
      </c>
      <c r="R14" s="35">
        <v>29</v>
      </c>
      <c r="S14" s="35">
        <v>36</v>
      </c>
      <c r="T14" s="6">
        <f t="shared" si="2"/>
        <v>572.5</v>
      </c>
      <c r="U14" s="2">
        <f t="shared" si="5"/>
        <v>2104</v>
      </c>
      <c r="V14" s="151"/>
      <c r="W14" s="151"/>
      <c r="X14" s="151"/>
      <c r="Y14" s="151"/>
      <c r="AB14" s="81">
        <v>226</v>
      </c>
    </row>
    <row r="15" spans="1:28" ht="24" customHeight="1" x14ac:dyDescent="0.2">
      <c r="A15" s="18" t="s">
        <v>23</v>
      </c>
      <c r="B15" s="46">
        <v>106</v>
      </c>
      <c r="C15" s="46">
        <v>307</v>
      </c>
      <c r="D15" s="46">
        <v>45</v>
      </c>
      <c r="E15" s="46">
        <v>17</v>
      </c>
      <c r="F15" s="6">
        <f t="shared" si="0"/>
        <v>492.5</v>
      </c>
      <c r="G15" s="2">
        <f t="shared" si="3"/>
        <v>2231</v>
      </c>
      <c r="H15" s="19" t="s">
        <v>12</v>
      </c>
      <c r="I15" s="2">
        <v>120</v>
      </c>
      <c r="J15" s="2">
        <v>230</v>
      </c>
      <c r="K15" s="2">
        <v>39</v>
      </c>
      <c r="L15" s="2">
        <v>20</v>
      </c>
      <c r="M15" s="6">
        <f t="shared" si="1"/>
        <v>418</v>
      </c>
      <c r="N15" s="2">
        <f t="shared" si="4"/>
        <v>1789.5</v>
      </c>
      <c r="O15" s="18" t="s">
        <v>30</v>
      </c>
      <c r="P15" s="2">
        <v>247</v>
      </c>
      <c r="Q15" s="2">
        <v>321</v>
      </c>
      <c r="R15" s="2">
        <v>20</v>
      </c>
      <c r="S15" s="2">
        <v>40</v>
      </c>
      <c r="T15" s="6">
        <f t="shared" si="2"/>
        <v>584.5</v>
      </c>
      <c r="U15" s="2">
        <f t="shared" si="5"/>
        <v>2146</v>
      </c>
      <c r="V15" s="151"/>
      <c r="W15" s="151"/>
      <c r="X15" s="151"/>
      <c r="Y15" s="151"/>
      <c r="AB15" s="81">
        <v>233.5</v>
      </c>
    </row>
    <row r="16" spans="1:28" ht="24" customHeight="1" x14ac:dyDescent="0.2">
      <c r="A16" s="18" t="s">
        <v>39</v>
      </c>
      <c r="B16" s="46">
        <v>117</v>
      </c>
      <c r="C16" s="46">
        <v>331</v>
      </c>
      <c r="D16" s="46">
        <v>47</v>
      </c>
      <c r="E16" s="46">
        <v>11</v>
      </c>
      <c r="F16" s="6">
        <f t="shared" si="0"/>
        <v>511</v>
      </c>
      <c r="G16" s="2">
        <f t="shared" si="3"/>
        <v>2174.5</v>
      </c>
      <c r="H16" s="19" t="s">
        <v>15</v>
      </c>
      <c r="I16" s="2">
        <v>115</v>
      </c>
      <c r="J16" s="2">
        <v>224</v>
      </c>
      <c r="K16" s="2">
        <v>40</v>
      </c>
      <c r="L16" s="2">
        <v>18</v>
      </c>
      <c r="M16" s="6">
        <f t="shared" si="1"/>
        <v>406.5</v>
      </c>
      <c r="N16" s="2">
        <f t="shared" si="4"/>
        <v>1696.5</v>
      </c>
      <c r="O16" s="19" t="s">
        <v>8</v>
      </c>
      <c r="P16" s="2">
        <v>233</v>
      </c>
      <c r="Q16" s="2">
        <v>301</v>
      </c>
      <c r="R16" s="2">
        <v>22</v>
      </c>
      <c r="S16" s="2">
        <v>25</v>
      </c>
      <c r="T16" s="6">
        <f t="shared" si="2"/>
        <v>524</v>
      </c>
      <c r="U16" s="2">
        <f t="shared" si="5"/>
        <v>2184.5</v>
      </c>
      <c r="V16" s="151"/>
      <c r="W16" s="151"/>
      <c r="X16" s="151"/>
      <c r="Y16" s="151"/>
      <c r="AB16" s="81">
        <v>234</v>
      </c>
    </row>
    <row r="17" spans="1:28" ht="24" customHeight="1" x14ac:dyDescent="0.2">
      <c r="A17" s="18" t="s">
        <v>40</v>
      </c>
      <c r="B17" s="46">
        <v>121</v>
      </c>
      <c r="C17" s="46">
        <v>212</v>
      </c>
      <c r="D17" s="46">
        <v>29</v>
      </c>
      <c r="E17" s="46">
        <v>24</v>
      </c>
      <c r="F17" s="6">
        <f t="shared" si="0"/>
        <v>390.5</v>
      </c>
      <c r="G17" s="2">
        <f t="shared" si="3"/>
        <v>1972</v>
      </c>
      <c r="H17" s="19" t="s">
        <v>18</v>
      </c>
      <c r="I17" s="2">
        <v>100</v>
      </c>
      <c r="J17" s="2">
        <v>209</v>
      </c>
      <c r="K17" s="2">
        <v>29</v>
      </c>
      <c r="L17" s="2">
        <v>22</v>
      </c>
      <c r="M17" s="6">
        <f t="shared" si="1"/>
        <v>372</v>
      </c>
      <c r="N17" s="2">
        <f t="shared" si="4"/>
        <v>1660.5</v>
      </c>
      <c r="O17" s="19" t="s">
        <v>10</v>
      </c>
      <c r="P17" s="2">
        <v>321</v>
      </c>
      <c r="Q17" s="2">
        <v>421</v>
      </c>
      <c r="R17" s="2">
        <v>37</v>
      </c>
      <c r="S17" s="2">
        <v>18</v>
      </c>
      <c r="T17" s="6">
        <f t="shared" si="2"/>
        <v>700.5</v>
      </c>
      <c r="U17" s="2">
        <f t="shared" si="5"/>
        <v>2381.5</v>
      </c>
      <c r="V17" s="151"/>
      <c r="W17" s="151"/>
      <c r="X17" s="151"/>
      <c r="Y17" s="151"/>
      <c r="AB17" s="81">
        <v>248</v>
      </c>
    </row>
    <row r="18" spans="1:28" ht="24" customHeight="1" x14ac:dyDescent="0.2">
      <c r="A18" s="18" t="s">
        <v>41</v>
      </c>
      <c r="B18" s="46">
        <v>116</v>
      </c>
      <c r="C18" s="46">
        <v>333</v>
      </c>
      <c r="D18" s="46">
        <v>39</v>
      </c>
      <c r="E18" s="46">
        <v>31</v>
      </c>
      <c r="F18" s="6">
        <f t="shared" si="0"/>
        <v>546.5</v>
      </c>
      <c r="G18" s="2">
        <f t="shared" si="3"/>
        <v>1940.5</v>
      </c>
      <c r="H18" s="19" t="s">
        <v>20</v>
      </c>
      <c r="I18" s="2">
        <v>80</v>
      </c>
      <c r="J18" s="2">
        <v>176</v>
      </c>
      <c r="K18" s="2">
        <v>26</v>
      </c>
      <c r="L18" s="2">
        <v>19</v>
      </c>
      <c r="M18" s="6">
        <f t="shared" si="1"/>
        <v>315.5</v>
      </c>
      <c r="N18" s="2">
        <f t="shared" si="4"/>
        <v>1512</v>
      </c>
      <c r="O18" s="19" t="s">
        <v>13</v>
      </c>
      <c r="P18" s="2">
        <v>306</v>
      </c>
      <c r="Q18" s="2">
        <v>395</v>
      </c>
      <c r="R18" s="2">
        <v>43</v>
      </c>
      <c r="S18" s="2">
        <v>26</v>
      </c>
      <c r="T18" s="6">
        <f t="shared" si="2"/>
        <v>699</v>
      </c>
      <c r="U18" s="2">
        <f t="shared" si="5"/>
        <v>2508</v>
      </c>
      <c r="V18" s="151"/>
      <c r="W18" s="151"/>
      <c r="X18" s="151"/>
      <c r="Y18" s="151"/>
      <c r="AB18" s="81">
        <v>248</v>
      </c>
    </row>
    <row r="19" spans="1:28" ht="24" customHeight="1" thickBot="1" x14ac:dyDescent="0.25">
      <c r="A19" s="21" t="s">
        <v>42</v>
      </c>
      <c r="B19" s="47">
        <v>122</v>
      </c>
      <c r="C19" s="47">
        <v>311</v>
      </c>
      <c r="D19" s="47">
        <v>37</v>
      </c>
      <c r="E19" s="47">
        <v>39</v>
      </c>
      <c r="F19" s="7">
        <f t="shared" si="0"/>
        <v>543.5</v>
      </c>
      <c r="G19" s="3">
        <f t="shared" si="3"/>
        <v>1991.5</v>
      </c>
      <c r="H19" s="20" t="s">
        <v>22</v>
      </c>
      <c r="I19" s="35">
        <v>113</v>
      </c>
      <c r="J19" s="35">
        <v>230</v>
      </c>
      <c r="K19" s="35">
        <v>26</v>
      </c>
      <c r="L19" s="35">
        <v>26</v>
      </c>
      <c r="M19" s="6">
        <f t="shared" si="1"/>
        <v>403.5</v>
      </c>
      <c r="N19" s="2">
        <f>M16+M17+M18+M19</f>
        <v>1497.5</v>
      </c>
      <c r="O19" s="19" t="s">
        <v>16</v>
      </c>
      <c r="P19" s="2">
        <v>35</v>
      </c>
      <c r="Q19" s="2">
        <v>388</v>
      </c>
      <c r="R19" s="2">
        <v>39</v>
      </c>
      <c r="S19" s="2">
        <v>18</v>
      </c>
      <c r="T19" s="6">
        <f t="shared" si="2"/>
        <v>528.5</v>
      </c>
      <c r="U19" s="2">
        <f t="shared" si="5"/>
        <v>2452</v>
      </c>
      <c r="V19" s="151"/>
      <c r="W19" s="151"/>
      <c r="X19" s="151"/>
      <c r="Y19" s="151"/>
      <c r="AB19" s="81">
        <v>262</v>
      </c>
    </row>
    <row r="20" spans="1:28" ht="24" customHeight="1" x14ac:dyDescent="0.2">
      <c r="A20" s="19" t="s">
        <v>27</v>
      </c>
      <c r="B20" s="45">
        <v>111</v>
      </c>
      <c r="C20" s="45">
        <v>366</v>
      </c>
      <c r="D20" s="45">
        <v>50</v>
      </c>
      <c r="E20" s="45">
        <v>31</v>
      </c>
      <c r="F20" s="8">
        <f t="shared" si="0"/>
        <v>599</v>
      </c>
      <c r="G20" s="35"/>
      <c r="H20" s="19" t="s">
        <v>24</v>
      </c>
      <c r="I20" s="2">
        <v>91</v>
      </c>
      <c r="J20" s="2">
        <v>291</v>
      </c>
      <c r="K20" s="2">
        <v>37</v>
      </c>
      <c r="L20" s="2">
        <v>31</v>
      </c>
      <c r="M20" s="8">
        <f t="shared" si="1"/>
        <v>488</v>
      </c>
      <c r="N20" s="2">
        <f>M17+M18+M19+M20</f>
        <v>1579</v>
      </c>
      <c r="O20" s="19" t="s">
        <v>45</v>
      </c>
      <c r="P20" s="35">
        <v>322</v>
      </c>
      <c r="Q20" s="35">
        <v>342</v>
      </c>
      <c r="R20" s="35">
        <v>35</v>
      </c>
      <c r="S20" s="35">
        <v>16</v>
      </c>
      <c r="T20" s="8">
        <f t="shared" si="2"/>
        <v>613</v>
      </c>
      <c r="U20" s="2">
        <f t="shared" si="5"/>
        <v>2541</v>
      </c>
      <c r="V20" s="151"/>
      <c r="W20" s="151"/>
      <c r="X20" s="151"/>
      <c r="Y20" s="151"/>
      <c r="AB20" s="81">
        <v>275</v>
      </c>
    </row>
    <row r="21" spans="1:28" ht="24" customHeight="1" thickBot="1" x14ac:dyDescent="0.25">
      <c r="A21" s="19" t="s">
        <v>28</v>
      </c>
      <c r="B21" s="46">
        <v>102</v>
      </c>
      <c r="C21" s="46">
        <v>331</v>
      </c>
      <c r="D21" s="46">
        <v>43</v>
      </c>
      <c r="E21" s="46">
        <v>27</v>
      </c>
      <c r="F21" s="6">
        <f t="shared" si="0"/>
        <v>535.5</v>
      </c>
      <c r="G21" s="36"/>
      <c r="H21" s="20" t="s">
        <v>25</v>
      </c>
      <c r="I21" s="2">
        <v>181</v>
      </c>
      <c r="J21" s="2">
        <v>396</v>
      </c>
      <c r="K21" s="2">
        <v>32</v>
      </c>
      <c r="L21" s="2">
        <v>35</v>
      </c>
      <c r="M21" s="6">
        <f t="shared" si="1"/>
        <v>638</v>
      </c>
      <c r="N21" s="2">
        <f>M18+M19+M20+M21</f>
        <v>1845</v>
      </c>
      <c r="O21" s="21" t="s">
        <v>46</v>
      </c>
      <c r="P21" s="3">
        <v>315</v>
      </c>
      <c r="Q21" s="3">
        <v>330</v>
      </c>
      <c r="R21" s="3">
        <v>32</v>
      </c>
      <c r="S21" s="3">
        <v>14</v>
      </c>
      <c r="T21" s="7">
        <f t="shared" si="2"/>
        <v>586.5</v>
      </c>
      <c r="U21" s="3">
        <f t="shared" si="5"/>
        <v>2427</v>
      </c>
      <c r="V21" s="151"/>
      <c r="W21" s="151"/>
      <c r="X21" s="151"/>
      <c r="Y21" s="151"/>
      <c r="AB21" s="81">
        <v>276</v>
      </c>
    </row>
    <row r="22" spans="1:28" ht="24" customHeight="1" thickBot="1" x14ac:dyDescent="0.25">
      <c r="A22" s="19" t="s">
        <v>1</v>
      </c>
      <c r="B22" s="46">
        <v>119</v>
      </c>
      <c r="C22" s="46">
        <v>319</v>
      </c>
      <c r="D22" s="46">
        <v>56</v>
      </c>
      <c r="E22" s="46">
        <v>22</v>
      </c>
      <c r="F22" s="6">
        <f t="shared" si="0"/>
        <v>545.5</v>
      </c>
      <c r="G22" s="2"/>
      <c r="H22" s="21" t="s">
        <v>26</v>
      </c>
      <c r="I22" s="3">
        <v>159</v>
      </c>
      <c r="J22" s="3">
        <v>294</v>
      </c>
      <c r="K22" s="3">
        <v>28</v>
      </c>
      <c r="L22" s="3">
        <v>34</v>
      </c>
      <c r="M22" s="6">
        <f t="shared" si="1"/>
        <v>514.5</v>
      </c>
      <c r="N22" s="3">
        <f>M19+M20+M21+M22</f>
        <v>2044</v>
      </c>
      <c r="O22" s="19"/>
      <c r="P22" s="45"/>
      <c r="Q22" s="45"/>
      <c r="R22" s="45"/>
      <c r="S22" s="45"/>
      <c r="T22" s="8"/>
      <c r="U22" s="34"/>
      <c r="V22" s="151"/>
      <c r="W22" s="151"/>
      <c r="X22" s="151"/>
      <c r="Y22" s="15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2473.5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2283.5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2541</v>
      </c>
      <c r="AB23" s="1"/>
    </row>
    <row r="24" spans="1:28" ht="13.5" customHeight="1" x14ac:dyDescent="0.2">
      <c r="A24" s="179"/>
      <c r="B24" s="180"/>
      <c r="C24" s="82" t="s">
        <v>71</v>
      </c>
      <c r="D24" s="86"/>
      <c r="E24" s="86"/>
      <c r="F24" s="87" t="s">
        <v>63</v>
      </c>
      <c r="G24" s="88"/>
      <c r="H24" s="179"/>
      <c r="I24" s="180"/>
      <c r="J24" s="82" t="s">
        <v>71</v>
      </c>
      <c r="K24" s="86"/>
      <c r="L24" s="86"/>
      <c r="M24" s="87" t="s">
        <v>62</v>
      </c>
      <c r="N24" s="88"/>
      <c r="O24" s="179"/>
      <c r="P24" s="180"/>
      <c r="Q24" s="82" t="s">
        <v>71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AA22" sqref="Z22:AA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34 - CR 46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3446</v>
      </c>
      <c r="M5" s="172"/>
      <c r="N5" s="172"/>
      <c r="O5" s="12"/>
      <c r="P5" s="161" t="s">
        <v>57</v>
      </c>
      <c r="Q5" s="161"/>
      <c r="R5" s="161"/>
      <c r="S5" s="170" t="s">
        <v>149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133</v>
      </c>
      <c r="E6" s="187"/>
      <c r="F6" s="187"/>
      <c r="G6" s="187"/>
      <c r="H6" s="187"/>
      <c r="I6" s="161" t="s">
        <v>59</v>
      </c>
      <c r="J6" s="161"/>
      <c r="K6" s="161"/>
      <c r="L6" s="173"/>
      <c r="M6" s="173"/>
      <c r="N6" s="173"/>
      <c r="O6" s="42"/>
      <c r="P6" s="161" t="s">
        <v>58</v>
      </c>
      <c r="Q6" s="161"/>
      <c r="R6" s="161"/>
      <c r="S6" s="166">
        <f>'G-1'!S6:U6</f>
        <v>43396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2" t="s">
        <v>34</v>
      </c>
      <c r="C8" s="163"/>
      <c r="D8" s="163"/>
      <c r="E8" s="164"/>
      <c r="F8" s="159" t="s">
        <v>35</v>
      </c>
      <c r="G8" s="159" t="s">
        <v>37</v>
      </c>
      <c r="H8" s="159" t="s">
        <v>36</v>
      </c>
      <c r="I8" s="162" t="s">
        <v>34</v>
      </c>
      <c r="J8" s="163"/>
      <c r="K8" s="163"/>
      <c r="L8" s="164"/>
      <c r="M8" s="159" t="s">
        <v>35</v>
      </c>
      <c r="N8" s="159" t="s">
        <v>37</v>
      </c>
      <c r="O8" s="159" t="s">
        <v>36</v>
      </c>
      <c r="P8" s="162" t="s">
        <v>34</v>
      </c>
      <c r="Q8" s="163"/>
      <c r="R8" s="163"/>
      <c r="S8" s="164"/>
      <c r="T8" s="159" t="s">
        <v>35</v>
      </c>
      <c r="U8" s="159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4</v>
      </c>
      <c r="C10" s="46">
        <v>135</v>
      </c>
      <c r="D10" s="46">
        <v>8</v>
      </c>
      <c r="E10" s="46">
        <v>0</v>
      </c>
      <c r="F10" s="6">
        <f t="shared" ref="F10:F22" si="0">B10*0.5+C10*1+D10*2+E10*2.5</f>
        <v>153</v>
      </c>
      <c r="G10" s="2"/>
      <c r="H10" s="19" t="s">
        <v>4</v>
      </c>
      <c r="I10" s="46">
        <v>3</v>
      </c>
      <c r="J10" s="46">
        <v>71</v>
      </c>
      <c r="K10" s="46">
        <v>5</v>
      </c>
      <c r="L10" s="46">
        <v>2</v>
      </c>
      <c r="M10" s="6">
        <f t="shared" ref="M10:M22" si="1">I10*0.5+J10*1+K10*2+L10*2.5</f>
        <v>87.5</v>
      </c>
      <c r="N10" s="9">
        <f>F20+F21+F22+M10</f>
        <v>326</v>
      </c>
      <c r="O10" s="19" t="s">
        <v>43</v>
      </c>
      <c r="P10" s="2">
        <v>4</v>
      </c>
      <c r="Q10" s="2">
        <v>95</v>
      </c>
      <c r="R10" s="2">
        <v>7</v>
      </c>
      <c r="S10" s="2">
        <v>4</v>
      </c>
      <c r="T10" s="6">
        <f t="shared" ref="T10:T21" si="2">P10*0.5+Q10*1+R10*2+S10*2.5</f>
        <v>121</v>
      </c>
      <c r="U10" s="10"/>
      <c r="V10" s="151"/>
      <c r="W10" s="151"/>
      <c r="X10" s="151"/>
      <c r="Y10" s="151"/>
      <c r="AB10" s="1"/>
    </row>
    <row r="11" spans="1:28" ht="24" customHeight="1" x14ac:dyDescent="0.2">
      <c r="A11" s="18" t="s">
        <v>14</v>
      </c>
      <c r="B11" s="46">
        <v>2</v>
      </c>
      <c r="C11" s="46">
        <v>145</v>
      </c>
      <c r="D11" s="46">
        <v>7</v>
      </c>
      <c r="E11" s="46">
        <v>2</v>
      </c>
      <c r="F11" s="6">
        <f t="shared" si="0"/>
        <v>165</v>
      </c>
      <c r="G11" s="2"/>
      <c r="H11" s="19" t="s">
        <v>5</v>
      </c>
      <c r="I11" s="46">
        <v>2</v>
      </c>
      <c r="J11" s="46">
        <v>46</v>
      </c>
      <c r="K11" s="46">
        <v>9</v>
      </c>
      <c r="L11" s="46">
        <v>0</v>
      </c>
      <c r="M11" s="6">
        <f t="shared" si="1"/>
        <v>65</v>
      </c>
      <c r="N11" s="9">
        <f>F21+F22+M10+M11</f>
        <v>312</v>
      </c>
      <c r="O11" s="19" t="s">
        <v>44</v>
      </c>
      <c r="P11" s="2">
        <v>5</v>
      </c>
      <c r="Q11" s="2">
        <v>112</v>
      </c>
      <c r="R11" s="2">
        <v>9</v>
      </c>
      <c r="S11" s="2">
        <v>2</v>
      </c>
      <c r="T11" s="6">
        <f t="shared" si="2"/>
        <v>137.5</v>
      </c>
      <c r="U11" s="2"/>
      <c r="V11" s="151"/>
      <c r="W11" s="151"/>
      <c r="X11" s="151"/>
      <c r="Y11" s="151"/>
      <c r="AB11" s="1"/>
    </row>
    <row r="12" spans="1:28" ht="24" customHeight="1" x14ac:dyDescent="0.2">
      <c r="A12" s="18" t="s">
        <v>17</v>
      </c>
      <c r="B12" s="46">
        <v>0</v>
      </c>
      <c r="C12" s="46">
        <v>93</v>
      </c>
      <c r="D12" s="46">
        <v>4</v>
      </c>
      <c r="E12" s="46">
        <v>4</v>
      </c>
      <c r="F12" s="6">
        <f t="shared" si="0"/>
        <v>111</v>
      </c>
      <c r="G12" s="2"/>
      <c r="H12" s="19" t="s">
        <v>6</v>
      </c>
      <c r="I12" s="46">
        <v>3</v>
      </c>
      <c r="J12" s="46">
        <v>51</v>
      </c>
      <c r="K12" s="46">
        <v>6</v>
      </c>
      <c r="L12" s="46">
        <v>0</v>
      </c>
      <c r="M12" s="6">
        <f t="shared" si="1"/>
        <v>64.5</v>
      </c>
      <c r="N12" s="2">
        <f>F22+M10+M11+M12</f>
        <v>282.5</v>
      </c>
      <c r="O12" s="19" t="s">
        <v>32</v>
      </c>
      <c r="P12" s="2">
        <v>2</v>
      </c>
      <c r="Q12" s="2">
        <v>110</v>
      </c>
      <c r="R12" s="2">
        <v>11</v>
      </c>
      <c r="S12" s="2">
        <v>3</v>
      </c>
      <c r="T12" s="6">
        <f t="shared" si="2"/>
        <v>140.5</v>
      </c>
      <c r="U12" s="2"/>
      <c r="V12" s="151"/>
      <c r="W12" s="151"/>
      <c r="X12" s="151"/>
      <c r="Y12" s="151"/>
      <c r="AB12" s="1"/>
    </row>
    <row r="13" spans="1:28" ht="24" customHeight="1" x14ac:dyDescent="0.2">
      <c r="A13" s="18" t="s">
        <v>19</v>
      </c>
      <c r="B13" s="46">
        <v>3</v>
      </c>
      <c r="C13" s="46">
        <v>77</v>
      </c>
      <c r="D13" s="46">
        <v>6</v>
      </c>
      <c r="E13" s="46">
        <v>2</v>
      </c>
      <c r="F13" s="6">
        <f t="shared" si="0"/>
        <v>95.5</v>
      </c>
      <c r="G13" s="2">
        <f t="shared" ref="G13:G19" si="3">F10+F11+F12+F13</f>
        <v>524.5</v>
      </c>
      <c r="H13" s="19" t="s">
        <v>7</v>
      </c>
      <c r="I13" s="46">
        <v>2</v>
      </c>
      <c r="J13" s="46">
        <v>57</v>
      </c>
      <c r="K13" s="46">
        <v>4</v>
      </c>
      <c r="L13" s="46">
        <v>2</v>
      </c>
      <c r="M13" s="6">
        <f t="shared" si="1"/>
        <v>71</v>
      </c>
      <c r="N13" s="2">
        <f t="shared" ref="N13:N18" si="4">M10+M11+M12+M13</f>
        <v>288</v>
      </c>
      <c r="O13" s="19" t="s">
        <v>33</v>
      </c>
      <c r="P13" s="2">
        <v>2</v>
      </c>
      <c r="Q13" s="2">
        <v>95</v>
      </c>
      <c r="R13" s="2">
        <v>66</v>
      </c>
      <c r="S13" s="2">
        <v>2</v>
      </c>
      <c r="T13" s="6">
        <f t="shared" si="2"/>
        <v>233</v>
      </c>
      <c r="U13" s="2">
        <f t="shared" ref="U13:U21" si="5">T10+T11+T12+T13</f>
        <v>632</v>
      </c>
      <c r="V13" s="151"/>
      <c r="W13" s="151"/>
      <c r="X13" s="151"/>
      <c r="Y13" s="151"/>
      <c r="AB13" s="81">
        <v>212.5</v>
      </c>
    </row>
    <row r="14" spans="1:28" ht="24" customHeight="1" x14ac:dyDescent="0.2">
      <c r="A14" s="18" t="s">
        <v>21</v>
      </c>
      <c r="B14" s="46">
        <v>0</v>
      </c>
      <c r="C14" s="46">
        <v>58</v>
      </c>
      <c r="D14" s="46">
        <v>5</v>
      </c>
      <c r="E14" s="46">
        <v>2</v>
      </c>
      <c r="F14" s="6">
        <f t="shared" si="0"/>
        <v>73</v>
      </c>
      <c r="G14" s="2">
        <f t="shared" si="3"/>
        <v>444.5</v>
      </c>
      <c r="H14" s="19" t="s">
        <v>9</v>
      </c>
      <c r="I14" s="46">
        <v>3</v>
      </c>
      <c r="J14" s="46">
        <v>53</v>
      </c>
      <c r="K14" s="46">
        <v>5</v>
      </c>
      <c r="L14" s="46">
        <v>1</v>
      </c>
      <c r="M14" s="6">
        <f t="shared" si="1"/>
        <v>67</v>
      </c>
      <c r="N14" s="2">
        <f t="shared" si="4"/>
        <v>267.5</v>
      </c>
      <c r="O14" s="19" t="s">
        <v>29</v>
      </c>
      <c r="P14" s="35">
        <v>3</v>
      </c>
      <c r="Q14" s="35">
        <v>86</v>
      </c>
      <c r="R14" s="35">
        <v>10</v>
      </c>
      <c r="S14" s="35">
        <v>3</v>
      </c>
      <c r="T14" s="6">
        <f t="shared" si="2"/>
        <v>115</v>
      </c>
      <c r="U14" s="2">
        <f t="shared" si="5"/>
        <v>626</v>
      </c>
      <c r="V14" s="151"/>
      <c r="W14" s="151"/>
      <c r="X14" s="151"/>
      <c r="Y14" s="151"/>
      <c r="AB14" s="81">
        <v>226</v>
      </c>
    </row>
    <row r="15" spans="1:28" ht="24" customHeight="1" x14ac:dyDescent="0.2">
      <c r="A15" s="18" t="s">
        <v>23</v>
      </c>
      <c r="B15" s="46">
        <v>2</v>
      </c>
      <c r="C15" s="46">
        <v>53</v>
      </c>
      <c r="D15" s="46">
        <v>9</v>
      </c>
      <c r="E15" s="46">
        <v>2</v>
      </c>
      <c r="F15" s="6">
        <f t="shared" si="0"/>
        <v>77</v>
      </c>
      <c r="G15" s="2">
        <f t="shared" si="3"/>
        <v>356.5</v>
      </c>
      <c r="H15" s="19" t="s">
        <v>12</v>
      </c>
      <c r="I15" s="2">
        <v>2</v>
      </c>
      <c r="J15" s="2">
        <v>45</v>
      </c>
      <c r="K15" s="2">
        <v>5</v>
      </c>
      <c r="L15" s="2">
        <v>2</v>
      </c>
      <c r="M15" s="6">
        <f t="shared" si="1"/>
        <v>61</v>
      </c>
      <c r="N15" s="2">
        <f t="shared" si="4"/>
        <v>263.5</v>
      </c>
      <c r="O15" s="18" t="s">
        <v>30</v>
      </c>
      <c r="P15" s="2">
        <v>6</v>
      </c>
      <c r="Q15" s="2">
        <v>106</v>
      </c>
      <c r="R15" s="2">
        <v>9</v>
      </c>
      <c r="S15" s="2">
        <v>3</v>
      </c>
      <c r="T15" s="6">
        <f t="shared" si="2"/>
        <v>134.5</v>
      </c>
      <c r="U15" s="2">
        <f t="shared" si="5"/>
        <v>623</v>
      </c>
      <c r="V15" s="151"/>
      <c r="W15" s="151"/>
      <c r="X15" s="151"/>
      <c r="Y15" s="151"/>
      <c r="AB15" s="81">
        <v>233.5</v>
      </c>
    </row>
    <row r="16" spans="1:28" ht="24" customHeight="1" x14ac:dyDescent="0.2">
      <c r="A16" s="18" t="s">
        <v>39</v>
      </c>
      <c r="B16" s="46">
        <v>2</v>
      </c>
      <c r="C16" s="46">
        <v>79</v>
      </c>
      <c r="D16" s="46">
        <v>6</v>
      </c>
      <c r="E16" s="46">
        <v>1</v>
      </c>
      <c r="F16" s="6">
        <f t="shared" si="0"/>
        <v>94.5</v>
      </c>
      <c r="G16" s="2">
        <f t="shared" si="3"/>
        <v>340</v>
      </c>
      <c r="H16" s="19" t="s">
        <v>15</v>
      </c>
      <c r="I16" s="2">
        <v>5</v>
      </c>
      <c r="J16" s="2">
        <v>44</v>
      </c>
      <c r="K16" s="2">
        <v>4</v>
      </c>
      <c r="L16" s="2">
        <v>1</v>
      </c>
      <c r="M16" s="6">
        <f t="shared" si="1"/>
        <v>57</v>
      </c>
      <c r="N16" s="2">
        <f t="shared" si="4"/>
        <v>256</v>
      </c>
      <c r="O16" s="19" t="s">
        <v>8</v>
      </c>
      <c r="P16" s="2">
        <v>4</v>
      </c>
      <c r="Q16" s="2">
        <v>121</v>
      </c>
      <c r="R16" s="2">
        <v>12</v>
      </c>
      <c r="S16" s="2">
        <v>2</v>
      </c>
      <c r="T16" s="6">
        <f t="shared" si="2"/>
        <v>152</v>
      </c>
      <c r="U16" s="2">
        <f t="shared" si="5"/>
        <v>634.5</v>
      </c>
      <c r="V16" s="151"/>
      <c r="W16" s="151"/>
      <c r="X16" s="151"/>
      <c r="Y16" s="151"/>
      <c r="AB16" s="81">
        <v>234</v>
      </c>
    </row>
    <row r="17" spans="1:28" ht="24" customHeight="1" x14ac:dyDescent="0.2">
      <c r="A17" s="18" t="s">
        <v>40</v>
      </c>
      <c r="B17" s="46">
        <v>3</v>
      </c>
      <c r="C17" s="46">
        <v>51</v>
      </c>
      <c r="D17" s="46">
        <v>5</v>
      </c>
      <c r="E17" s="46">
        <v>2</v>
      </c>
      <c r="F17" s="6">
        <f t="shared" si="0"/>
        <v>67.5</v>
      </c>
      <c r="G17" s="2">
        <f t="shared" si="3"/>
        <v>312</v>
      </c>
      <c r="H17" s="19" t="s">
        <v>18</v>
      </c>
      <c r="I17" s="2">
        <v>4</v>
      </c>
      <c r="J17" s="2">
        <v>46</v>
      </c>
      <c r="K17" s="2">
        <v>6</v>
      </c>
      <c r="L17" s="2">
        <v>2</v>
      </c>
      <c r="M17" s="6">
        <f t="shared" si="1"/>
        <v>65</v>
      </c>
      <c r="N17" s="2">
        <f t="shared" si="4"/>
        <v>250</v>
      </c>
      <c r="O17" s="19" t="s">
        <v>10</v>
      </c>
      <c r="P17" s="2">
        <v>6</v>
      </c>
      <c r="Q17" s="2">
        <v>114</v>
      </c>
      <c r="R17" s="2">
        <v>9</v>
      </c>
      <c r="S17" s="2">
        <v>4</v>
      </c>
      <c r="T17" s="6">
        <f t="shared" si="2"/>
        <v>145</v>
      </c>
      <c r="U17" s="2">
        <f t="shared" si="5"/>
        <v>546.5</v>
      </c>
      <c r="V17" s="151"/>
      <c r="W17" s="151"/>
      <c r="X17" s="151"/>
      <c r="Y17" s="151"/>
      <c r="AB17" s="81">
        <v>248</v>
      </c>
    </row>
    <row r="18" spans="1:28" ht="24" customHeight="1" x14ac:dyDescent="0.2">
      <c r="A18" s="18" t="s">
        <v>41</v>
      </c>
      <c r="B18" s="46">
        <v>4</v>
      </c>
      <c r="C18" s="46">
        <v>37</v>
      </c>
      <c r="D18" s="46">
        <v>4</v>
      </c>
      <c r="E18" s="46">
        <v>1</v>
      </c>
      <c r="F18" s="6">
        <f t="shared" si="0"/>
        <v>49.5</v>
      </c>
      <c r="G18" s="2">
        <f t="shared" si="3"/>
        <v>288.5</v>
      </c>
      <c r="H18" s="19" t="s">
        <v>20</v>
      </c>
      <c r="I18" s="2">
        <v>1</v>
      </c>
      <c r="J18" s="2">
        <v>49</v>
      </c>
      <c r="K18" s="2">
        <v>5</v>
      </c>
      <c r="L18" s="2">
        <v>0</v>
      </c>
      <c r="M18" s="6">
        <f t="shared" si="1"/>
        <v>59.5</v>
      </c>
      <c r="N18" s="2">
        <f t="shared" si="4"/>
        <v>242.5</v>
      </c>
      <c r="O18" s="19" t="s">
        <v>13</v>
      </c>
      <c r="P18" s="2">
        <v>2</v>
      </c>
      <c r="Q18" s="2">
        <v>106</v>
      </c>
      <c r="R18" s="2">
        <v>7</v>
      </c>
      <c r="S18" s="2">
        <v>0</v>
      </c>
      <c r="T18" s="6">
        <f t="shared" si="2"/>
        <v>121</v>
      </c>
      <c r="U18" s="2">
        <f t="shared" si="5"/>
        <v>552.5</v>
      </c>
      <c r="V18" s="151"/>
      <c r="W18" s="151"/>
      <c r="X18" s="151"/>
      <c r="Y18" s="151"/>
      <c r="AB18" s="81">
        <v>248</v>
      </c>
    </row>
    <row r="19" spans="1:28" ht="24" customHeight="1" thickBot="1" x14ac:dyDescent="0.25">
      <c r="A19" s="21" t="s">
        <v>42</v>
      </c>
      <c r="B19" s="47">
        <v>2</v>
      </c>
      <c r="C19" s="47">
        <v>45</v>
      </c>
      <c r="D19" s="47">
        <v>6</v>
      </c>
      <c r="E19" s="47">
        <v>2</v>
      </c>
      <c r="F19" s="7">
        <f t="shared" si="0"/>
        <v>63</v>
      </c>
      <c r="G19" s="3">
        <f t="shared" si="3"/>
        <v>274.5</v>
      </c>
      <c r="H19" s="20" t="s">
        <v>22</v>
      </c>
      <c r="I19" s="35">
        <v>2</v>
      </c>
      <c r="J19" s="35">
        <v>55</v>
      </c>
      <c r="K19" s="35">
        <v>8</v>
      </c>
      <c r="L19" s="35">
        <v>1</v>
      </c>
      <c r="M19" s="6">
        <f t="shared" si="1"/>
        <v>74.5</v>
      </c>
      <c r="N19" s="2">
        <f>M16+M17+M18+M19</f>
        <v>256</v>
      </c>
      <c r="O19" s="19" t="s">
        <v>16</v>
      </c>
      <c r="P19" s="2">
        <v>2</v>
      </c>
      <c r="Q19" s="2">
        <v>91</v>
      </c>
      <c r="R19" s="2">
        <v>5</v>
      </c>
      <c r="S19" s="2">
        <v>0</v>
      </c>
      <c r="T19" s="6">
        <f t="shared" si="2"/>
        <v>102</v>
      </c>
      <c r="U19" s="2">
        <f t="shared" si="5"/>
        <v>520</v>
      </c>
      <c r="V19" s="151"/>
      <c r="W19" s="151"/>
      <c r="X19" s="151"/>
      <c r="Y19" s="151"/>
      <c r="AB19" s="81">
        <v>262</v>
      </c>
    </row>
    <row r="20" spans="1:28" ht="24" customHeight="1" x14ac:dyDescent="0.2">
      <c r="A20" s="19" t="s">
        <v>27</v>
      </c>
      <c r="B20" s="45">
        <v>6</v>
      </c>
      <c r="C20" s="45">
        <v>66</v>
      </c>
      <c r="D20" s="45">
        <v>5</v>
      </c>
      <c r="E20" s="45">
        <v>0</v>
      </c>
      <c r="F20" s="8">
        <f t="shared" si="0"/>
        <v>79</v>
      </c>
      <c r="G20" s="35"/>
      <c r="H20" s="19" t="s">
        <v>24</v>
      </c>
      <c r="I20" s="2">
        <v>2</v>
      </c>
      <c r="J20" s="2">
        <v>54</v>
      </c>
      <c r="K20" s="2">
        <v>9</v>
      </c>
      <c r="L20" s="2">
        <v>3</v>
      </c>
      <c r="M20" s="8">
        <f t="shared" si="1"/>
        <v>80.5</v>
      </c>
      <c r="N20" s="2">
        <f>M17+M18+M19+M20</f>
        <v>279.5</v>
      </c>
      <c r="O20" s="19" t="s">
        <v>45</v>
      </c>
      <c r="P20" s="35">
        <v>4</v>
      </c>
      <c r="Q20" s="35">
        <v>84</v>
      </c>
      <c r="R20" s="35">
        <v>5</v>
      </c>
      <c r="S20" s="35">
        <v>2</v>
      </c>
      <c r="T20" s="8">
        <f t="shared" si="2"/>
        <v>101</v>
      </c>
      <c r="U20" s="2">
        <f t="shared" si="5"/>
        <v>469</v>
      </c>
      <c r="V20" s="151"/>
      <c r="W20" s="151"/>
      <c r="X20" s="151"/>
      <c r="Y20" s="151"/>
      <c r="AB20" s="81">
        <v>275</v>
      </c>
    </row>
    <row r="21" spans="1:28" ht="24" customHeight="1" thickBot="1" x14ac:dyDescent="0.25">
      <c r="A21" s="19" t="s">
        <v>28</v>
      </c>
      <c r="B21" s="46">
        <v>8</v>
      </c>
      <c r="C21" s="46">
        <v>71</v>
      </c>
      <c r="D21" s="46">
        <v>7</v>
      </c>
      <c r="E21" s="46">
        <v>2</v>
      </c>
      <c r="F21" s="6">
        <f t="shared" si="0"/>
        <v>94</v>
      </c>
      <c r="G21" s="36"/>
      <c r="H21" s="20" t="s">
        <v>25</v>
      </c>
      <c r="I21" s="2">
        <v>4</v>
      </c>
      <c r="J21" s="2">
        <v>53</v>
      </c>
      <c r="K21" s="2">
        <v>5</v>
      </c>
      <c r="L21" s="2">
        <v>3</v>
      </c>
      <c r="M21" s="6">
        <f t="shared" si="1"/>
        <v>72.5</v>
      </c>
      <c r="N21" s="2">
        <f>M18+M19+M20+M21</f>
        <v>287</v>
      </c>
      <c r="O21" s="21" t="s">
        <v>46</v>
      </c>
      <c r="P21" s="3">
        <v>2</v>
      </c>
      <c r="Q21" s="3">
        <v>89</v>
      </c>
      <c r="R21" s="3">
        <v>4</v>
      </c>
      <c r="S21" s="3">
        <v>1</v>
      </c>
      <c r="T21" s="7">
        <f t="shared" si="2"/>
        <v>100.5</v>
      </c>
      <c r="U21" s="3">
        <f t="shared" si="5"/>
        <v>424.5</v>
      </c>
      <c r="V21" s="151"/>
      <c r="W21" s="151"/>
      <c r="X21" s="151"/>
      <c r="Y21" s="151"/>
      <c r="AB21" s="81">
        <v>276</v>
      </c>
    </row>
    <row r="22" spans="1:28" ht="24" customHeight="1" thickBot="1" x14ac:dyDescent="0.25">
      <c r="A22" s="19" t="s">
        <v>1</v>
      </c>
      <c r="B22" s="46">
        <v>5</v>
      </c>
      <c r="C22" s="46">
        <v>53</v>
      </c>
      <c r="D22" s="46">
        <v>5</v>
      </c>
      <c r="E22" s="46">
        <v>0</v>
      </c>
      <c r="F22" s="6">
        <f t="shared" si="0"/>
        <v>65.5</v>
      </c>
      <c r="G22" s="2"/>
      <c r="H22" s="21" t="s">
        <v>26</v>
      </c>
      <c r="I22" s="3">
        <v>4</v>
      </c>
      <c r="J22" s="3">
        <v>60</v>
      </c>
      <c r="K22" s="3">
        <v>6</v>
      </c>
      <c r="L22" s="3">
        <v>4</v>
      </c>
      <c r="M22" s="6">
        <f t="shared" si="1"/>
        <v>84</v>
      </c>
      <c r="N22" s="3">
        <f>M19+M20+M21+M22</f>
        <v>311.5</v>
      </c>
      <c r="O22" s="19"/>
      <c r="P22" s="45"/>
      <c r="Q22" s="45"/>
      <c r="R22" s="45"/>
      <c r="S22" s="45"/>
      <c r="T22" s="8"/>
      <c r="U22" s="34"/>
      <c r="V22" s="151"/>
      <c r="W22" s="151"/>
      <c r="X22" s="151"/>
      <c r="Y22" s="15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524.5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326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634.5</v>
      </c>
      <c r="AB23" s="1"/>
    </row>
    <row r="24" spans="1:28" ht="13.5" customHeight="1" x14ac:dyDescent="0.2">
      <c r="A24" s="179"/>
      <c r="B24" s="180"/>
      <c r="C24" s="82" t="s">
        <v>71</v>
      </c>
      <c r="D24" s="86"/>
      <c r="E24" s="86"/>
      <c r="F24" s="87" t="s">
        <v>63</v>
      </c>
      <c r="G24" s="88"/>
      <c r="H24" s="179"/>
      <c r="I24" s="180"/>
      <c r="J24" s="82" t="s">
        <v>71</v>
      </c>
      <c r="K24" s="86"/>
      <c r="L24" s="86"/>
      <c r="M24" s="87" t="s">
        <v>72</v>
      </c>
      <c r="N24" s="88"/>
      <c r="O24" s="179"/>
      <c r="P24" s="180"/>
      <c r="Q24" s="82" t="s">
        <v>71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8554687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61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34 - CR 46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3446</v>
      </c>
      <c r="M6" s="172"/>
      <c r="N6" s="172"/>
      <c r="O6" s="12"/>
      <c r="P6" s="161" t="s">
        <v>58</v>
      </c>
      <c r="Q6" s="161"/>
      <c r="R6" s="161"/>
      <c r="S6" s="212">
        <f>'G-1'!S6:U6</f>
        <v>43396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2" t="s">
        <v>34</v>
      </c>
      <c r="C8" s="163"/>
      <c r="D8" s="163"/>
      <c r="E8" s="164"/>
      <c r="F8" s="159" t="s">
        <v>35</v>
      </c>
      <c r="G8" s="159" t="s">
        <v>37</v>
      </c>
      <c r="H8" s="159" t="s">
        <v>36</v>
      </c>
      <c r="I8" s="162" t="s">
        <v>34</v>
      </c>
      <c r="J8" s="163"/>
      <c r="K8" s="163"/>
      <c r="L8" s="164"/>
      <c r="M8" s="159" t="s">
        <v>35</v>
      </c>
      <c r="N8" s="159" t="s">
        <v>37</v>
      </c>
      <c r="O8" s="159" t="s">
        <v>36</v>
      </c>
      <c r="P8" s="162" t="s">
        <v>34</v>
      </c>
      <c r="Q8" s="163"/>
      <c r="R8" s="163"/>
      <c r="S8" s="164"/>
      <c r="T8" s="159" t="s">
        <v>35</v>
      </c>
      <c r="U8" s="159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'G-1'!B10+'G-3'!B10+'G-4'!B10+'G-11 '!B10+'G-3A'!B10</f>
        <v>306</v>
      </c>
      <c r="C10" s="46">
        <f>'G-1'!C10+'G-3'!C10+'G-4'!C10+'G-11 '!C10+'G-3A'!C10</f>
        <v>985</v>
      </c>
      <c r="D10" s="46">
        <f>'G-1'!D10+'G-3'!D10+'G-4'!D10+'G-11 '!D10+'G-3A'!D10</f>
        <v>121</v>
      </c>
      <c r="E10" s="46">
        <f>'G-1'!E10+'G-3'!E10+'G-4'!E10+'G-11 '!E10+'G-3A'!E10</f>
        <v>56</v>
      </c>
      <c r="F10" s="6">
        <f t="shared" ref="F10:F22" si="0">B10*0.5+C10*1+D10*2+E10*2.5</f>
        <v>1520</v>
      </c>
      <c r="G10" s="2"/>
      <c r="H10" s="19" t="s">
        <v>4</v>
      </c>
      <c r="I10" s="46">
        <f>'G-1'!I10+'G-3'!I10+'G-4'!I10+'G-11 '!I10+'G-3A'!I10</f>
        <v>287</v>
      </c>
      <c r="J10" s="46">
        <f>'G-1'!J10+'G-3'!J10+'G-4'!J10+'G-11 '!J10+'G-3A'!J10</f>
        <v>813</v>
      </c>
      <c r="K10" s="46">
        <f>'G-1'!K10+'G-3'!K10+'G-4'!K10+'G-11 '!K10+'G-3A'!K10</f>
        <v>113</v>
      </c>
      <c r="L10" s="46">
        <f>'G-1'!L10+'G-3'!L10+'G-4'!L10+'G-11 '!L10+'G-3A'!L10</f>
        <v>58</v>
      </c>
      <c r="M10" s="6">
        <f t="shared" ref="M10:M22" si="1">I10*0.5+J10*1+K10*2+L10*2.5</f>
        <v>1327.5</v>
      </c>
      <c r="N10" s="9">
        <f>F20+F21+F22+M10</f>
        <v>5128.5</v>
      </c>
      <c r="O10" s="19" t="s">
        <v>43</v>
      </c>
      <c r="P10" s="46">
        <f>'G-1'!P10+'G-3'!P10+'G-4'!P10+'G-11 '!P10+'G-3A'!P10</f>
        <v>367</v>
      </c>
      <c r="Q10" s="46">
        <f>'G-1'!Q10+'G-3'!Q10+'G-4'!Q10+'G-11 '!Q10+'G-3A'!Q10</f>
        <v>750</v>
      </c>
      <c r="R10" s="46">
        <f>'G-1'!R10+'G-3'!R10+'G-4'!R10+'G-11 '!R10+'G-3A'!R10</f>
        <v>86</v>
      </c>
      <c r="S10" s="46">
        <f>'G-1'!S10+'G-3'!S10+'G-4'!S10+'G-11 '!S10+'G-3A'!S10</f>
        <v>63</v>
      </c>
      <c r="T10" s="6">
        <f t="shared" ref="T10:T21" si="2">P10*0.5+Q10*1+R10*2+S10*2.5</f>
        <v>1263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'G-1'!B11+'G-3'!B11+'G-4'!B11+'G-11 '!B11+'G-3A'!B11</f>
        <v>302</v>
      </c>
      <c r="C11" s="46">
        <f>'G-1'!C11+'G-3'!C11+'G-4'!C11+'G-11 '!C11+'G-3A'!C11</f>
        <v>1016</v>
      </c>
      <c r="D11" s="46">
        <f>'G-1'!D11+'G-3'!D11+'G-4'!D11+'G-11 '!D11+'G-3A'!D11</f>
        <v>130</v>
      </c>
      <c r="E11" s="46">
        <f>'G-1'!E11+'G-3'!E11+'G-4'!E11+'G-11 '!E11+'G-3A'!E11</f>
        <v>62</v>
      </c>
      <c r="F11" s="6">
        <f t="shared" si="0"/>
        <v>1582</v>
      </c>
      <c r="G11" s="2"/>
      <c r="H11" s="19" t="s">
        <v>5</v>
      </c>
      <c r="I11" s="46">
        <f>'G-1'!I11+'G-3'!I11+'G-4'!I11+'G-11 '!I11+'G-3A'!I11</f>
        <v>352</v>
      </c>
      <c r="J11" s="46">
        <f>'G-1'!J11+'G-3'!J11+'G-4'!J11+'G-11 '!J11+'G-3A'!J11</f>
        <v>812</v>
      </c>
      <c r="K11" s="46">
        <f>'G-1'!K11+'G-3'!K11+'G-4'!K11+'G-11 '!K11+'G-3A'!K11</f>
        <v>110</v>
      </c>
      <c r="L11" s="46">
        <f>'G-1'!L11+'G-3'!L11+'G-4'!L11+'G-11 '!L11+'G-3A'!L11</f>
        <v>76</v>
      </c>
      <c r="M11" s="6">
        <f t="shared" si="1"/>
        <v>1398</v>
      </c>
      <c r="N11" s="9">
        <f>F21+F22+M10+M11</f>
        <v>5112.5</v>
      </c>
      <c r="O11" s="19" t="s">
        <v>44</v>
      </c>
      <c r="P11" s="46">
        <f>'G-1'!P11+'G-3'!P11+'G-4'!P11+'G-11 '!P11+'G-3A'!P11</f>
        <v>364</v>
      </c>
      <c r="Q11" s="46">
        <f>'G-1'!Q11+'G-3'!Q11+'G-4'!Q11+'G-11 '!Q11+'G-3A'!Q11</f>
        <v>803</v>
      </c>
      <c r="R11" s="46">
        <f>'G-1'!R11+'G-3'!R11+'G-4'!R11+'G-11 '!R11+'G-3A'!R11</f>
        <v>88</v>
      </c>
      <c r="S11" s="46">
        <f>'G-1'!S11+'G-3'!S11+'G-4'!S11+'G-11 '!S11+'G-3A'!S11</f>
        <v>68</v>
      </c>
      <c r="T11" s="6">
        <f t="shared" si="2"/>
        <v>1331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'G-1'!B12+'G-3'!B12+'G-4'!B12+'G-11 '!B12+'G-3A'!B12</f>
        <v>266</v>
      </c>
      <c r="C12" s="46">
        <f>'G-1'!C12+'G-3'!C12+'G-4'!C12+'G-11 '!C12+'G-3A'!C12</f>
        <v>927</v>
      </c>
      <c r="D12" s="46">
        <f>'G-1'!D12+'G-3'!D12+'G-4'!D12+'G-11 '!D12+'G-3A'!D12</f>
        <v>108</v>
      </c>
      <c r="E12" s="46">
        <f>'G-1'!E12+'G-3'!E12+'G-4'!E12+'G-11 '!E12+'G-3A'!E12</f>
        <v>41</v>
      </c>
      <c r="F12" s="6">
        <f t="shared" si="0"/>
        <v>1378.5</v>
      </c>
      <c r="G12" s="2"/>
      <c r="H12" s="19" t="s">
        <v>6</v>
      </c>
      <c r="I12" s="46">
        <f>'G-1'!I12+'G-3'!I12+'G-4'!I12+'G-11 '!I12+'G-3A'!I12</f>
        <v>253</v>
      </c>
      <c r="J12" s="46">
        <f>'G-1'!J12+'G-3'!J12+'G-4'!J12+'G-11 '!J12+'G-3A'!J12</f>
        <v>691</v>
      </c>
      <c r="K12" s="46">
        <f>'G-1'!K12+'G-3'!K12+'G-4'!K12+'G-11 '!K12+'G-3A'!K12</f>
        <v>86</v>
      </c>
      <c r="L12" s="46">
        <f>'G-1'!L12+'G-3'!L12+'G-4'!L12+'G-11 '!L12+'G-3A'!L12</f>
        <v>53</v>
      </c>
      <c r="M12" s="6">
        <f t="shared" si="1"/>
        <v>1122</v>
      </c>
      <c r="N12" s="2">
        <f>F22+M10+M11+M12</f>
        <v>4877.5</v>
      </c>
      <c r="O12" s="19" t="s">
        <v>32</v>
      </c>
      <c r="P12" s="46">
        <f>'G-1'!P12+'G-3'!P12+'G-4'!P12+'G-11 '!P12+'G-3A'!P12</f>
        <v>347</v>
      </c>
      <c r="Q12" s="46">
        <f>'G-1'!Q12+'G-3'!Q12+'G-4'!Q12+'G-11 '!Q12+'G-3A'!Q12</f>
        <v>751</v>
      </c>
      <c r="R12" s="46">
        <f>'G-1'!R12+'G-3'!R12+'G-4'!R12+'G-11 '!R12+'G-3A'!R12</f>
        <v>100</v>
      </c>
      <c r="S12" s="46">
        <f>'G-1'!S12+'G-3'!S12+'G-4'!S12+'G-11 '!S12+'G-3A'!S12</f>
        <v>57</v>
      </c>
      <c r="T12" s="6">
        <f t="shared" si="2"/>
        <v>1267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'G-1'!B13+'G-3'!B13+'G-4'!B13+'G-11 '!B13+'G-3A'!B13</f>
        <v>277</v>
      </c>
      <c r="C13" s="46">
        <f>'G-1'!C13+'G-3'!C13+'G-4'!C13+'G-11 '!C13+'G-3A'!C13</f>
        <v>862</v>
      </c>
      <c r="D13" s="46">
        <f>'G-1'!D13+'G-3'!D13+'G-4'!D13+'G-11 '!D13+'G-3A'!D13</f>
        <v>121</v>
      </c>
      <c r="E13" s="46">
        <f>'G-1'!E13+'G-3'!E13+'G-4'!E13+'G-11 '!E13+'G-3A'!E13</f>
        <v>68</v>
      </c>
      <c r="F13" s="6">
        <f t="shared" si="0"/>
        <v>1412.5</v>
      </c>
      <c r="G13" s="2">
        <f t="shared" ref="G13:G19" si="3">F10+F11+F12+F13</f>
        <v>5893</v>
      </c>
      <c r="H13" s="19" t="s">
        <v>7</v>
      </c>
      <c r="I13" s="46">
        <f>'G-1'!I13+'G-3'!I13+'G-4'!I13+'G-11 '!I13+'G-3A'!I13</f>
        <v>239</v>
      </c>
      <c r="J13" s="46">
        <f>'G-1'!J13+'G-3'!J13+'G-4'!J13+'G-11 '!J13+'G-3A'!J13</f>
        <v>616</v>
      </c>
      <c r="K13" s="46">
        <f>'G-1'!K13+'G-3'!K13+'G-4'!K13+'G-11 '!K13+'G-3A'!K13</f>
        <v>85</v>
      </c>
      <c r="L13" s="46">
        <f>'G-1'!L13+'G-3'!L13+'G-4'!L13+'G-11 '!L13+'G-3A'!L13</f>
        <v>45</v>
      </c>
      <c r="M13" s="6">
        <f t="shared" si="1"/>
        <v>1018</v>
      </c>
      <c r="N13" s="2">
        <f t="shared" ref="N13:N18" si="4">M10+M11+M12+M13</f>
        <v>4865.5</v>
      </c>
      <c r="O13" s="19" t="s">
        <v>33</v>
      </c>
      <c r="P13" s="46">
        <f>'G-1'!P13+'G-3'!P13+'G-4'!P13+'G-11 '!P13+'G-3A'!P13</f>
        <v>332</v>
      </c>
      <c r="Q13" s="46">
        <f>'G-1'!Q13+'G-3'!Q13+'G-4'!Q13+'G-11 '!Q13+'G-3A'!Q13</f>
        <v>753</v>
      </c>
      <c r="R13" s="46">
        <f>'G-1'!R13+'G-3'!R13+'G-4'!R13+'G-11 '!R13+'G-3A'!R13</f>
        <v>137</v>
      </c>
      <c r="S13" s="46">
        <f>'G-1'!S13+'G-3'!S13+'G-4'!S13+'G-11 '!S13+'G-3A'!S13</f>
        <v>76</v>
      </c>
      <c r="T13" s="6">
        <f t="shared" si="2"/>
        <v>1383</v>
      </c>
      <c r="U13" s="2">
        <f t="shared" ref="U13:U21" si="5">T10+T11+T12+T13</f>
        <v>5244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'G-1'!B14+'G-3'!B14+'G-4'!B14+'G-11 '!B14+'G-3A'!B14</f>
        <v>247</v>
      </c>
      <c r="C14" s="46">
        <f>'G-1'!C14+'G-3'!C14+'G-4'!C14+'G-11 '!C14+'G-3A'!C14</f>
        <v>880</v>
      </c>
      <c r="D14" s="46">
        <f>'G-1'!D14+'G-3'!D14+'G-4'!D14+'G-11 '!D14+'G-3A'!D14</f>
        <v>119</v>
      </c>
      <c r="E14" s="46">
        <f>'G-1'!E14+'G-3'!E14+'G-4'!E14+'G-11 '!E14+'G-3A'!E14</f>
        <v>57</v>
      </c>
      <c r="F14" s="6">
        <f t="shared" si="0"/>
        <v>1384</v>
      </c>
      <c r="G14" s="2">
        <f t="shared" si="3"/>
        <v>5757</v>
      </c>
      <c r="H14" s="19" t="s">
        <v>9</v>
      </c>
      <c r="I14" s="46">
        <f>'G-1'!I14+'G-3'!I14+'G-4'!I14+'G-11 '!I14+'G-3A'!I14</f>
        <v>231</v>
      </c>
      <c r="J14" s="46">
        <f>'G-1'!J14+'G-3'!J14+'G-4'!J14+'G-11 '!J14+'G-3A'!J14</f>
        <v>655</v>
      </c>
      <c r="K14" s="46">
        <f>'G-1'!K14+'G-3'!K14+'G-4'!K14+'G-11 '!K14+'G-3A'!K14</f>
        <v>88</v>
      </c>
      <c r="L14" s="46">
        <f>'G-1'!L14+'G-3'!L14+'G-4'!L14+'G-11 '!L14+'G-3A'!L14</f>
        <v>47</v>
      </c>
      <c r="M14" s="6">
        <f t="shared" si="1"/>
        <v>1064</v>
      </c>
      <c r="N14" s="2">
        <f t="shared" si="4"/>
        <v>4602</v>
      </c>
      <c r="O14" s="19" t="s">
        <v>29</v>
      </c>
      <c r="P14" s="46">
        <f>'G-1'!P14+'G-3'!P14+'G-4'!P14+'G-11 '!P14+'G-3A'!P14</f>
        <v>440</v>
      </c>
      <c r="Q14" s="46">
        <f>'G-1'!Q14+'G-3'!Q14+'G-4'!Q14+'G-11 '!Q14+'G-3A'!Q14</f>
        <v>764</v>
      </c>
      <c r="R14" s="46">
        <f>'G-1'!R14+'G-3'!R14+'G-4'!R14+'G-11 '!R14+'G-3A'!R14</f>
        <v>74</v>
      </c>
      <c r="S14" s="46">
        <f>'G-1'!S14+'G-3'!S14+'G-4'!S14+'G-11 '!S14+'G-3A'!S14</f>
        <v>70</v>
      </c>
      <c r="T14" s="6">
        <f t="shared" si="2"/>
        <v>1307</v>
      </c>
      <c r="U14" s="2">
        <f t="shared" si="5"/>
        <v>5288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'G-1'!B15+'G-3'!B15+'G-4'!B15+'G-11 '!B15+'G-3A'!B15</f>
        <v>237</v>
      </c>
      <c r="C15" s="46">
        <f>'G-1'!C15+'G-3'!C15+'G-4'!C15+'G-11 '!C15+'G-3A'!C15</f>
        <v>800</v>
      </c>
      <c r="D15" s="46">
        <f>'G-1'!D15+'G-3'!D15+'G-4'!D15+'G-11 '!D15+'G-3A'!D15</f>
        <v>114</v>
      </c>
      <c r="E15" s="46">
        <f>'G-1'!E15+'G-3'!E15+'G-4'!E15+'G-11 '!E15+'G-3A'!E15</f>
        <v>45</v>
      </c>
      <c r="F15" s="6">
        <f t="shared" si="0"/>
        <v>1259</v>
      </c>
      <c r="G15" s="2">
        <f t="shared" si="3"/>
        <v>5434</v>
      </c>
      <c r="H15" s="19" t="s">
        <v>12</v>
      </c>
      <c r="I15" s="46">
        <f>'G-1'!I15+'G-3'!I15+'G-4'!I15+'G-11 '!I15+'G-3A'!I15</f>
        <v>253</v>
      </c>
      <c r="J15" s="46">
        <f>'G-1'!J15+'G-3'!J15+'G-4'!J15+'G-11 '!J15+'G-3A'!J15</f>
        <v>607</v>
      </c>
      <c r="K15" s="46">
        <f>'G-1'!K15+'G-3'!K15+'G-4'!K15+'G-11 '!K15+'G-3A'!K15</f>
        <v>85</v>
      </c>
      <c r="L15" s="46">
        <f>'G-1'!L15+'G-3'!L15+'G-4'!L15+'G-11 '!L15+'G-3A'!L15</f>
        <v>48</v>
      </c>
      <c r="M15" s="6">
        <f t="shared" si="1"/>
        <v>1023.5</v>
      </c>
      <c r="N15" s="2">
        <f t="shared" si="4"/>
        <v>4227.5</v>
      </c>
      <c r="O15" s="18" t="s">
        <v>30</v>
      </c>
      <c r="P15" s="46">
        <f>'G-1'!P15+'G-3'!P15+'G-4'!P15+'G-11 '!P15+'G-3A'!P15</f>
        <v>524</v>
      </c>
      <c r="Q15" s="46">
        <f>'G-1'!Q15+'G-3'!Q15+'G-4'!Q15+'G-11 '!Q15+'G-3A'!Q15</f>
        <v>805</v>
      </c>
      <c r="R15" s="46">
        <f>'G-1'!R15+'G-3'!R15+'G-4'!R15+'G-11 '!R15+'G-3A'!R15</f>
        <v>81</v>
      </c>
      <c r="S15" s="46">
        <f>'G-1'!S15+'G-3'!S15+'G-4'!S15+'G-11 '!S15+'G-3A'!S15</f>
        <v>81</v>
      </c>
      <c r="T15" s="6">
        <f t="shared" si="2"/>
        <v>1431.5</v>
      </c>
      <c r="U15" s="2">
        <f t="shared" si="5"/>
        <v>5388.5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'G-1'!B16+'G-3'!B16+'G-4'!B16+'G-11 '!B16+'G-3A'!B16</f>
        <v>262</v>
      </c>
      <c r="C16" s="46">
        <f>'G-1'!C16+'G-3'!C16+'G-4'!C16+'G-11 '!C16+'G-3A'!C16</f>
        <v>840</v>
      </c>
      <c r="D16" s="46">
        <f>'G-1'!D16+'G-3'!D16+'G-4'!D16+'G-11 '!D16+'G-3A'!D16</f>
        <v>113</v>
      </c>
      <c r="E16" s="46">
        <f>'G-1'!E16+'G-3'!E16+'G-4'!E16+'G-11 '!E16+'G-3A'!E16</f>
        <v>37</v>
      </c>
      <c r="F16" s="6">
        <f t="shared" si="0"/>
        <v>1289.5</v>
      </c>
      <c r="G16" s="2">
        <f t="shared" si="3"/>
        <v>5345</v>
      </c>
      <c r="H16" s="19" t="s">
        <v>15</v>
      </c>
      <c r="I16" s="46">
        <f>'G-1'!I16+'G-3'!I16+'G-4'!I16+'G-11 '!I16+'G-3A'!I16</f>
        <v>225</v>
      </c>
      <c r="J16" s="46">
        <f>'G-1'!J16+'G-3'!J16+'G-4'!J16+'G-11 '!J16+'G-3A'!J16</f>
        <v>600</v>
      </c>
      <c r="K16" s="46">
        <f>'G-1'!K16+'G-3'!K16+'G-4'!K16+'G-11 '!K16+'G-3A'!K16</f>
        <v>78</v>
      </c>
      <c r="L16" s="46">
        <f>'G-1'!L16+'G-3'!L16+'G-4'!L16+'G-11 '!L16+'G-3A'!L16</f>
        <v>47</v>
      </c>
      <c r="M16" s="6">
        <f t="shared" si="1"/>
        <v>986</v>
      </c>
      <c r="N16" s="2">
        <f t="shared" si="4"/>
        <v>4091.5</v>
      </c>
      <c r="O16" s="19" t="s">
        <v>8</v>
      </c>
      <c r="P16" s="46">
        <f>'G-1'!P16+'G-3'!P16+'G-4'!P16+'G-11 '!P16+'G-3A'!P16</f>
        <v>443</v>
      </c>
      <c r="Q16" s="46">
        <f>'G-1'!Q16+'G-3'!Q16+'G-4'!Q16+'G-11 '!Q16+'G-3A'!Q16</f>
        <v>732</v>
      </c>
      <c r="R16" s="46">
        <f>'G-1'!R16+'G-3'!R16+'G-4'!R16+'G-11 '!R16+'G-3A'!R16</f>
        <v>73</v>
      </c>
      <c r="S16" s="46">
        <f>'G-1'!S16+'G-3'!S16+'G-4'!S16+'G-11 '!S16+'G-3A'!S16</f>
        <v>41</v>
      </c>
      <c r="T16" s="6">
        <f t="shared" si="2"/>
        <v>1202</v>
      </c>
      <c r="U16" s="2">
        <f t="shared" si="5"/>
        <v>5323.5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'G-1'!B17+'G-3'!B17+'G-4'!B17+'G-11 '!B17+'G-3A'!B17</f>
        <v>251</v>
      </c>
      <c r="C17" s="46">
        <f>'G-1'!C17+'G-3'!C17+'G-4'!C17+'G-11 '!C17+'G-3A'!C17</f>
        <v>703</v>
      </c>
      <c r="D17" s="46">
        <f>'G-1'!D17+'G-3'!D17+'G-4'!D17+'G-11 '!D17+'G-3A'!D17</f>
        <v>94</v>
      </c>
      <c r="E17" s="46">
        <f>'G-1'!E17+'G-3'!E17+'G-4'!E17+'G-11 '!E17+'G-3A'!E17</f>
        <v>56</v>
      </c>
      <c r="F17" s="6">
        <f t="shared" si="0"/>
        <v>1156.5</v>
      </c>
      <c r="G17" s="2">
        <f t="shared" si="3"/>
        <v>5089</v>
      </c>
      <c r="H17" s="19" t="s">
        <v>18</v>
      </c>
      <c r="I17" s="46">
        <f>'G-1'!I17+'G-3'!I17+'G-4'!I17+'G-11 '!I17+'G-3A'!I17</f>
        <v>193</v>
      </c>
      <c r="J17" s="46">
        <f>'G-1'!J17+'G-3'!J17+'G-4'!J17+'G-11 '!J17+'G-3A'!J17</f>
        <v>571</v>
      </c>
      <c r="K17" s="46">
        <f>'G-1'!K17+'G-3'!K17+'G-4'!K17+'G-11 '!K17+'G-3A'!K17</f>
        <v>69</v>
      </c>
      <c r="L17" s="46">
        <f>'G-1'!L17+'G-3'!L17+'G-4'!L17+'G-11 '!L17+'G-3A'!L17</f>
        <v>44</v>
      </c>
      <c r="M17" s="6">
        <f t="shared" si="1"/>
        <v>915.5</v>
      </c>
      <c r="N17" s="2">
        <f t="shared" si="4"/>
        <v>3989</v>
      </c>
      <c r="O17" s="19" t="s">
        <v>10</v>
      </c>
      <c r="P17" s="46">
        <f>'G-1'!P17+'G-3'!P17+'G-4'!P17+'G-11 '!P17+'G-3A'!P17</f>
        <v>604</v>
      </c>
      <c r="Q17" s="46">
        <f>'G-1'!Q17+'G-3'!Q17+'G-4'!Q17+'G-11 '!Q17+'G-3A'!Q17</f>
        <v>940</v>
      </c>
      <c r="R17" s="46">
        <f>'G-1'!R17+'G-3'!R17+'G-4'!R17+'G-11 '!R17+'G-3A'!R17</f>
        <v>93</v>
      </c>
      <c r="S17" s="46">
        <f>'G-1'!S17+'G-3'!S17+'G-4'!S17+'G-11 '!S17+'G-3A'!S17</f>
        <v>47</v>
      </c>
      <c r="T17" s="6">
        <f t="shared" si="2"/>
        <v>1545.5</v>
      </c>
      <c r="U17" s="2">
        <f t="shared" si="5"/>
        <v>5486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'G-1'!B18+'G-3'!B18+'G-4'!B18+'G-11 '!B18+'G-3A'!B18</f>
        <v>248</v>
      </c>
      <c r="C18" s="46">
        <f>'G-1'!C18+'G-3'!C18+'G-4'!C18+'G-11 '!C18+'G-3A'!C18</f>
        <v>825</v>
      </c>
      <c r="D18" s="46">
        <f>'G-1'!D18+'G-3'!D18+'G-4'!D18+'G-11 '!D18+'G-3A'!D18</f>
        <v>96</v>
      </c>
      <c r="E18" s="46">
        <f>'G-1'!E18+'G-3'!E18+'G-4'!E18+'G-11 '!E18+'G-3A'!E18</f>
        <v>64</v>
      </c>
      <c r="F18" s="6">
        <f t="shared" si="0"/>
        <v>1301</v>
      </c>
      <c r="G18" s="2">
        <f t="shared" si="3"/>
        <v>5006</v>
      </c>
      <c r="H18" s="19" t="s">
        <v>20</v>
      </c>
      <c r="I18" s="46">
        <f>'G-1'!I18+'G-3'!I18+'G-4'!I18+'G-11 '!I18+'G-3A'!I18</f>
        <v>166</v>
      </c>
      <c r="J18" s="46">
        <f>'G-1'!J18+'G-3'!J18+'G-4'!J18+'G-11 '!J18+'G-3A'!J18</f>
        <v>569</v>
      </c>
      <c r="K18" s="46">
        <f>'G-1'!K18+'G-3'!K18+'G-4'!K18+'G-11 '!K18+'G-3A'!K18</f>
        <v>71</v>
      </c>
      <c r="L18" s="46">
        <f>'G-1'!L18+'G-3'!L18+'G-4'!L18+'G-11 '!L18+'G-3A'!L18</f>
        <v>44</v>
      </c>
      <c r="M18" s="6">
        <f t="shared" si="1"/>
        <v>904</v>
      </c>
      <c r="N18" s="2">
        <f t="shared" si="4"/>
        <v>3829</v>
      </c>
      <c r="O18" s="19" t="s">
        <v>13</v>
      </c>
      <c r="P18" s="46">
        <f>'G-1'!P18+'G-3'!P18+'G-4'!P18+'G-11 '!P18+'G-3A'!P18</f>
        <v>596</v>
      </c>
      <c r="Q18" s="46">
        <f>'G-1'!Q18+'G-3'!Q18+'G-4'!Q18+'G-11 '!Q18+'G-3A'!Q18</f>
        <v>838</v>
      </c>
      <c r="R18" s="46">
        <f>'G-1'!R18+'G-3'!R18+'G-4'!R18+'G-11 '!R18+'G-3A'!R18</f>
        <v>99</v>
      </c>
      <c r="S18" s="46">
        <f>'G-1'!S18+'G-3'!S18+'G-4'!S18+'G-11 '!S18+'G-3A'!S18</f>
        <v>48</v>
      </c>
      <c r="T18" s="6">
        <f t="shared" si="2"/>
        <v>1454</v>
      </c>
      <c r="U18" s="2">
        <f t="shared" si="5"/>
        <v>5633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'G-1'!B19+'G-3'!B19+'G-4'!B19+'G-11 '!B19+'G-3A'!B19</f>
        <v>248</v>
      </c>
      <c r="C19" s="47">
        <f>'G-1'!C19+'G-3'!C19+'G-4'!C19+'G-11 '!C19+'G-3A'!C19</f>
        <v>816</v>
      </c>
      <c r="D19" s="47">
        <f>'G-1'!D19+'G-3'!D19+'G-4'!D19+'G-11 '!D19+'G-3A'!D19</f>
        <v>93</v>
      </c>
      <c r="E19" s="47">
        <f>'G-1'!E19+'G-3'!E19+'G-4'!E19+'G-11 '!E19+'G-3A'!E19</f>
        <v>68</v>
      </c>
      <c r="F19" s="7">
        <f t="shared" si="0"/>
        <v>1296</v>
      </c>
      <c r="G19" s="3">
        <f t="shared" si="3"/>
        <v>5043</v>
      </c>
      <c r="H19" s="20" t="s">
        <v>22</v>
      </c>
      <c r="I19" s="46">
        <f>'G-1'!I19+'G-3'!I19+'G-4'!I19+'G-11 '!I19+'G-3A'!I19</f>
        <v>225</v>
      </c>
      <c r="J19" s="46">
        <f>'G-1'!J19+'G-3'!J19+'G-4'!J19+'G-11 '!J19+'G-3A'!J19</f>
        <v>665</v>
      </c>
      <c r="K19" s="46">
        <f>'G-1'!K19+'G-3'!K19+'G-4'!K19+'G-11 '!K19+'G-3A'!K19</f>
        <v>78</v>
      </c>
      <c r="L19" s="46">
        <f>'G-1'!L19+'G-3'!L19+'G-4'!L19+'G-11 '!L19+'G-3A'!L19</f>
        <v>55</v>
      </c>
      <c r="M19" s="6">
        <f t="shared" si="1"/>
        <v>1071</v>
      </c>
      <c r="N19" s="2">
        <f>M16+M17+M18+M19</f>
        <v>3876.5</v>
      </c>
      <c r="O19" s="19" t="s">
        <v>16</v>
      </c>
      <c r="P19" s="46">
        <f>'G-1'!P19+'G-3'!P19+'G-4'!P19+'G-11 '!P19+'G-3A'!P19</f>
        <v>356</v>
      </c>
      <c r="Q19" s="46">
        <f>'G-1'!Q19+'G-3'!Q19+'G-4'!Q19+'G-11 '!Q19+'G-3A'!Q19</f>
        <v>877</v>
      </c>
      <c r="R19" s="46">
        <f>'G-1'!R19+'G-3'!R19+'G-4'!R19+'G-11 '!R19+'G-3A'!R19</f>
        <v>95</v>
      </c>
      <c r="S19" s="46">
        <f>'G-1'!S19+'G-3'!S19+'G-4'!S19+'G-11 '!S19+'G-3A'!S19</f>
        <v>47</v>
      </c>
      <c r="T19" s="6">
        <f t="shared" si="2"/>
        <v>1362.5</v>
      </c>
      <c r="U19" s="2">
        <f t="shared" si="5"/>
        <v>5564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'G-1'!B20+'G-3'!B20+'G-4'!B20+'G-11 '!B20+'G-3A'!B20</f>
        <v>260</v>
      </c>
      <c r="C20" s="45">
        <f>'G-1'!C20+'G-3'!C20+'G-4'!C20+'G-11 '!C20+'G-3A'!C20</f>
        <v>900</v>
      </c>
      <c r="D20" s="45">
        <f>'G-1'!D20+'G-3'!D20+'G-4'!D20+'G-11 '!D20+'G-3A'!D20</f>
        <v>107</v>
      </c>
      <c r="E20" s="45">
        <f>'G-1'!E20+'G-3'!E20+'G-4'!E20+'G-11 '!E20+'G-3A'!E20</f>
        <v>68</v>
      </c>
      <c r="F20" s="8">
        <f t="shared" si="0"/>
        <v>1414</v>
      </c>
      <c r="G20" s="35"/>
      <c r="H20" s="19" t="s">
        <v>24</v>
      </c>
      <c r="I20" s="46">
        <f>'G-1'!I20+'G-3'!I20+'G-4'!I20+'G-11 '!I20+'G-3A'!I20</f>
        <v>220</v>
      </c>
      <c r="J20" s="46">
        <f>'G-1'!J20+'G-3'!J20+'G-4'!J20+'G-11 '!J20+'G-3A'!J20</f>
        <v>678</v>
      </c>
      <c r="K20" s="46">
        <f>'G-1'!K20+'G-3'!K20+'G-4'!K20+'G-11 '!K20+'G-3A'!K20</f>
        <v>92</v>
      </c>
      <c r="L20" s="46">
        <f>'G-1'!L20+'G-3'!L20+'G-4'!L20+'G-11 '!L20+'G-3A'!L20</f>
        <v>63</v>
      </c>
      <c r="M20" s="8">
        <f t="shared" si="1"/>
        <v>1129.5</v>
      </c>
      <c r="N20" s="2">
        <f>M17+M18+M19+M20</f>
        <v>4020</v>
      </c>
      <c r="O20" s="19" t="s">
        <v>45</v>
      </c>
      <c r="P20" s="46">
        <f>'G-1'!P20+'G-3'!P20+'G-4'!P20+'G-11 '!P20+'G-3A'!P20</f>
        <v>650</v>
      </c>
      <c r="Q20" s="46">
        <f>'G-1'!Q20+'G-3'!Q20+'G-4'!Q20+'G-11 '!Q20+'G-3A'!Q20</f>
        <v>817</v>
      </c>
      <c r="R20" s="46">
        <f>'G-1'!R20+'G-3'!R20+'G-4'!R20+'G-11 '!R20+'G-3A'!R20</f>
        <v>87</v>
      </c>
      <c r="S20" s="46">
        <f>'G-1'!S20+'G-3'!S20+'G-4'!S20+'G-11 '!S20+'G-3A'!S20</f>
        <v>42</v>
      </c>
      <c r="T20" s="8">
        <f t="shared" si="2"/>
        <v>1421</v>
      </c>
      <c r="U20" s="2">
        <f t="shared" si="5"/>
        <v>5783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'G-1'!B21+'G-3'!B21+'G-4'!B21+'G-11 '!B21+'G-3A'!B21</f>
        <v>277</v>
      </c>
      <c r="C21" s="46">
        <f>'G-1'!C21+'G-3'!C21+'G-4'!C21+'G-11 '!C21+'G-3A'!C21</f>
        <v>821</v>
      </c>
      <c r="D21" s="46">
        <f>'G-1'!D21+'G-3'!D21+'G-4'!D21+'G-11 '!D21+'G-3A'!D21</f>
        <v>125</v>
      </c>
      <c r="E21" s="46">
        <f>'G-1'!E21+'G-3'!E21+'G-4'!E21+'G-11 '!E21+'G-3A'!E21</f>
        <v>59</v>
      </c>
      <c r="F21" s="6">
        <f t="shared" si="0"/>
        <v>1357</v>
      </c>
      <c r="G21" s="36"/>
      <c r="H21" s="20" t="s">
        <v>25</v>
      </c>
      <c r="I21" s="46">
        <f>'G-1'!I21+'G-3'!I21+'G-4'!I21+'G-11 '!I21+'G-3A'!I21</f>
        <v>290</v>
      </c>
      <c r="J21" s="46">
        <f>'G-1'!J21+'G-3'!J21+'G-4'!J21+'G-11 '!J21+'G-3A'!J21</f>
        <v>779</v>
      </c>
      <c r="K21" s="46">
        <f>'G-1'!K21+'G-3'!K21+'G-4'!K21+'G-11 '!K21+'G-3A'!K21</f>
        <v>69</v>
      </c>
      <c r="L21" s="46">
        <f>'G-1'!L21+'G-3'!L21+'G-4'!L21+'G-11 '!L21+'G-3A'!L21</f>
        <v>75</v>
      </c>
      <c r="M21" s="6">
        <f t="shared" si="1"/>
        <v>1249.5</v>
      </c>
      <c r="N21" s="2">
        <f>M18+M19+M20+M21</f>
        <v>4354</v>
      </c>
      <c r="O21" s="21" t="s">
        <v>46</v>
      </c>
      <c r="P21" s="47">
        <f>'G-1'!P21+'G-3'!P21+'G-4'!P21+'G-11 '!P21+'G-3A'!P21</f>
        <v>636</v>
      </c>
      <c r="Q21" s="47">
        <f>'G-1'!Q21+'G-3'!Q21+'G-4'!Q21+'G-11 '!Q21+'G-3A'!Q21</f>
        <v>805</v>
      </c>
      <c r="R21" s="47">
        <f>'G-1'!R21+'G-3'!R21+'G-4'!R21+'G-11 '!R21+'G-3A'!R21</f>
        <v>79</v>
      </c>
      <c r="S21" s="47">
        <f>'G-1'!S21+'G-3'!S21+'G-4'!S21+'G-11 '!S21+'G-3A'!S21</f>
        <v>39</v>
      </c>
      <c r="T21" s="7">
        <f t="shared" si="2"/>
        <v>1378.5</v>
      </c>
      <c r="U21" s="3">
        <f t="shared" si="5"/>
        <v>5616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'G-1'!B22+'G-3'!B22+'G-4'!B22+'G-11 '!B22+'G-3A'!B22</f>
        <v>230</v>
      </c>
      <c r="C22" s="46">
        <f>'G-1'!C22+'G-3'!C22+'G-4'!C22+'G-11 '!C22+'G-3A'!C22</f>
        <v>620</v>
      </c>
      <c r="D22" s="46">
        <f>'G-1'!D22+'G-3'!D22+'G-4'!D22+'G-11 '!D22+'G-3A'!D22</f>
        <v>95</v>
      </c>
      <c r="E22" s="46">
        <f>'G-1'!E22+'G-3'!E22+'G-4'!E22+'G-11 '!E22+'G-3A'!E22</f>
        <v>42</v>
      </c>
      <c r="F22" s="6">
        <f t="shared" si="0"/>
        <v>1030</v>
      </c>
      <c r="G22" s="2"/>
      <c r="H22" s="21" t="s">
        <v>26</v>
      </c>
      <c r="I22" s="46">
        <f>'G-1'!I22+'G-3'!I22+'G-4'!I22+'G-11 '!I22+'G-3A'!I22</f>
        <v>277</v>
      </c>
      <c r="J22" s="46">
        <f>'G-1'!J22+'G-3'!J22+'G-4'!J22+'G-11 '!J22+'G-3A'!J22</f>
        <v>643</v>
      </c>
      <c r="K22" s="46">
        <f>'G-1'!K22+'G-3'!K22+'G-4'!K22+'G-11 '!K22+'G-3A'!K22</f>
        <v>73</v>
      </c>
      <c r="L22" s="46">
        <f>'G-1'!L22+'G-3'!L22+'G-4'!L22+'G-11 '!L22+'G-3A'!L22</f>
        <v>65</v>
      </c>
      <c r="M22" s="6">
        <f t="shared" si="1"/>
        <v>1090</v>
      </c>
      <c r="N22" s="3">
        <f>M19+M20+M21+M22</f>
        <v>4540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5893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5128.5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5783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71</v>
      </c>
      <c r="D24" s="86"/>
      <c r="E24" s="86"/>
      <c r="F24" s="87" t="s">
        <v>63</v>
      </c>
      <c r="G24" s="88"/>
      <c r="H24" s="179"/>
      <c r="I24" s="180"/>
      <c r="J24" s="82" t="s">
        <v>71</v>
      </c>
      <c r="K24" s="86"/>
      <c r="L24" s="86"/>
      <c r="M24" s="87" t="s">
        <v>72</v>
      </c>
      <c r="N24" s="88"/>
      <c r="O24" s="179"/>
      <c r="P24" s="180"/>
      <c r="Q24" s="82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abSelected="1" topLeftCell="A22" workbookViewId="0">
      <selection activeCell="M44" sqref="M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  <col min="11" max="11" width="0" hidden="1" customWidth="1"/>
  </cols>
  <sheetData>
    <row r="1" spans="1:10" ht="24.75" customHeight="1" x14ac:dyDescent="0.2">
      <c r="A1" s="104" t="s">
        <v>31</v>
      </c>
      <c r="B1" s="104"/>
      <c r="C1" s="104"/>
      <c r="D1" s="104"/>
      <c r="E1" s="104"/>
      <c r="F1" s="105"/>
      <c r="G1" s="105"/>
      <c r="H1" s="105"/>
      <c r="I1" s="105"/>
      <c r="J1" s="105"/>
    </row>
    <row r="2" spans="1:10" ht="18.75" x14ac:dyDescent="0.2">
      <c r="A2" s="224" t="s">
        <v>109</v>
      </c>
      <c r="B2" s="224"/>
      <c r="C2" s="224"/>
      <c r="D2" s="224"/>
      <c r="E2" s="224"/>
      <c r="F2" s="224"/>
      <c r="G2" s="224"/>
      <c r="H2" s="224"/>
      <c r="I2" s="224"/>
      <c r="J2" s="224"/>
    </row>
    <row r="3" spans="1:10" ht="15" x14ac:dyDescent="0.2">
      <c r="A3" s="106"/>
      <c r="B3" s="106"/>
      <c r="C3" s="105"/>
      <c r="D3" s="105"/>
      <c r="E3" s="105"/>
      <c r="F3" s="105"/>
      <c r="G3" s="105"/>
      <c r="H3" s="105"/>
      <c r="I3" s="107"/>
      <c r="J3" s="108"/>
    </row>
    <row r="4" spans="1:10" x14ac:dyDescent="0.2">
      <c r="A4" s="225" t="s">
        <v>110</v>
      </c>
      <c r="B4" s="225"/>
      <c r="C4" s="226" t="s">
        <v>60</v>
      </c>
      <c r="D4" s="226"/>
      <c r="E4" s="226"/>
      <c r="F4" s="109"/>
      <c r="G4" s="105"/>
      <c r="H4" s="105"/>
      <c r="I4" s="105"/>
      <c r="J4" s="105"/>
    </row>
    <row r="5" spans="1:10" x14ac:dyDescent="0.2">
      <c r="A5" s="161" t="s">
        <v>56</v>
      </c>
      <c r="B5" s="161"/>
      <c r="C5" s="227" t="str">
        <f>'G-1'!D5</f>
        <v>CL 34 - CR 46</v>
      </c>
      <c r="D5" s="227"/>
      <c r="E5" s="227"/>
      <c r="F5" s="110"/>
      <c r="G5" s="111"/>
      <c r="H5" s="103" t="s">
        <v>53</v>
      </c>
      <c r="I5" s="228">
        <f>'G-1'!L5</f>
        <v>3446</v>
      </c>
      <c r="J5" s="228"/>
    </row>
    <row r="6" spans="1:10" x14ac:dyDescent="0.2">
      <c r="A6" s="161" t="s">
        <v>111</v>
      </c>
      <c r="B6" s="161"/>
      <c r="C6" s="229" t="s">
        <v>134</v>
      </c>
      <c r="D6" s="229"/>
      <c r="E6" s="229"/>
      <c r="F6" s="110"/>
      <c r="G6" s="111"/>
      <c r="H6" s="103" t="s">
        <v>58</v>
      </c>
      <c r="I6" s="230">
        <f>'G-1'!S6</f>
        <v>43396</v>
      </c>
      <c r="J6" s="230"/>
    </row>
    <row r="7" spans="1:10" x14ac:dyDescent="0.2">
      <c r="A7" s="112"/>
      <c r="B7" s="112"/>
      <c r="C7" s="231"/>
      <c r="D7" s="231"/>
      <c r="E7" s="231"/>
      <c r="F7" s="231"/>
      <c r="G7" s="109"/>
      <c r="H7" s="113"/>
      <c r="I7" s="114"/>
      <c r="J7" s="105"/>
    </row>
    <row r="8" spans="1:10" x14ac:dyDescent="0.2">
      <c r="A8" s="232" t="s">
        <v>112</v>
      </c>
      <c r="B8" s="234" t="s">
        <v>113</v>
      </c>
      <c r="C8" s="232" t="s">
        <v>114</v>
      </c>
      <c r="D8" s="234" t="s">
        <v>115</v>
      </c>
      <c r="E8" s="115" t="s">
        <v>116</v>
      </c>
      <c r="F8" s="116" t="s">
        <v>117</v>
      </c>
      <c r="G8" s="117" t="s">
        <v>118</v>
      </c>
      <c r="H8" s="116" t="s">
        <v>119</v>
      </c>
      <c r="I8" s="213" t="s">
        <v>120</v>
      </c>
      <c r="J8" s="215" t="s">
        <v>121</v>
      </c>
    </row>
    <row r="9" spans="1:10" x14ac:dyDescent="0.2">
      <c r="A9" s="233"/>
      <c r="B9" s="235"/>
      <c r="C9" s="233"/>
      <c r="D9" s="235"/>
      <c r="E9" s="118" t="s">
        <v>52</v>
      </c>
      <c r="F9" s="119" t="s">
        <v>0</v>
      </c>
      <c r="G9" s="120" t="s">
        <v>2</v>
      </c>
      <c r="H9" s="119" t="s">
        <v>3</v>
      </c>
      <c r="I9" s="214"/>
      <c r="J9" s="216"/>
    </row>
    <row r="10" spans="1:10" x14ac:dyDescent="0.2">
      <c r="A10" s="223" t="s">
        <v>122</v>
      </c>
      <c r="B10" s="220">
        <v>3</v>
      </c>
      <c r="C10" s="121"/>
      <c r="D10" s="122" t="s">
        <v>123</v>
      </c>
      <c r="E10" s="75">
        <v>225</v>
      </c>
      <c r="F10" s="75">
        <v>285</v>
      </c>
      <c r="G10" s="75">
        <v>38</v>
      </c>
      <c r="H10" s="75">
        <v>47</v>
      </c>
      <c r="I10" s="75">
        <f>E10*0.5+F10+G10*2+H10*2.5</f>
        <v>591</v>
      </c>
      <c r="J10" s="123">
        <f>IF(I10=0,"0,00",I10/SUM(I10:I12)*100)</f>
        <v>86.026200873362441</v>
      </c>
    </row>
    <row r="11" spans="1:10" x14ac:dyDescent="0.2">
      <c r="A11" s="218"/>
      <c r="B11" s="221"/>
      <c r="C11" s="121" t="s">
        <v>124</v>
      </c>
      <c r="D11" s="124" t="s">
        <v>125</v>
      </c>
      <c r="E11" s="125">
        <v>8</v>
      </c>
      <c r="F11" s="125">
        <v>87</v>
      </c>
      <c r="G11" s="125">
        <v>0</v>
      </c>
      <c r="H11" s="125">
        <v>2</v>
      </c>
      <c r="I11" s="125">
        <f t="shared" ref="I11:I45" si="0">E11*0.5+F11+G11*2+H11*2.5</f>
        <v>96</v>
      </c>
      <c r="J11" s="126">
        <f>IF(I11=0,"0,00",I11/SUM(I10:I12)*100)</f>
        <v>13.973799126637553</v>
      </c>
    </row>
    <row r="12" spans="1:10" x14ac:dyDescent="0.2">
      <c r="A12" s="218"/>
      <c r="B12" s="221"/>
      <c r="C12" s="127" t="s">
        <v>135</v>
      </c>
      <c r="D12" s="128" t="s">
        <v>126</v>
      </c>
      <c r="E12" s="74">
        <v>0</v>
      </c>
      <c r="F12" s="74">
        <v>0</v>
      </c>
      <c r="G12" s="74">
        <v>0</v>
      </c>
      <c r="H12" s="74">
        <v>0</v>
      </c>
      <c r="I12" s="129">
        <f t="shared" si="0"/>
        <v>0</v>
      </c>
      <c r="J12" s="130" t="str">
        <f>IF(I12=0,"0,00",I12/SUM(I10:I12)*100)</f>
        <v>0,00</v>
      </c>
    </row>
    <row r="13" spans="1:10" x14ac:dyDescent="0.2">
      <c r="A13" s="218"/>
      <c r="B13" s="221"/>
      <c r="C13" s="131"/>
      <c r="D13" s="122" t="s">
        <v>123</v>
      </c>
      <c r="E13" s="75">
        <v>207</v>
      </c>
      <c r="F13" s="75">
        <v>305</v>
      </c>
      <c r="G13" s="75">
        <v>45</v>
      </c>
      <c r="H13" s="75">
        <v>55</v>
      </c>
      <c r="I13" s="75">
        <f t="shared" si="0"/>
        <v>636</v>
      </c>
      <c r="J13" s="123">
        <f>IF(I13=0,"0,00",I13/SUM(I13:I15)*100)</f>
        <v>85.77208361429534</v>
      </c>
    </row>
    <row r="14" spans="1:10" x14ac:dyDescent="0.2">
      <c r="A14" s="218"/>
      <c r="B14" s="221"/>
      <c r="C14" s="121" t="s">
        <v>127</v>
      </c>
      <c r="D14" s="124" t="s">
        <v>125</v>
      </c>
      <c r="E14" s="125">
        <v>4</v>
      </c>
      <c r="F14" s="125">
        <v>93</v>
      </c>
      <c r="G14" s="125">
        <v>0</v>
      </c>
      <c r="H14" s="125">
        <v>1</v>
      </c>
      <c r="I14" s="125">
        <f t="shared" si="0"/>
        <v>97.5</v>
      </c>
      <c r="J14" s="126">
        <f>IF(I14=0,"0,00",I14/SUM(I13:I15)*100)</f>
        <v>13.149022252191504</v>
      </c>
    </row>
    <row r="15" spans="1:10" x14ac:dyDescent="0.2">
      <c r="A15" s="218"/>
      <c r="B15" s="221"/>
      <c r="C15" s="127" t="s">
        <v>72</v>
      </c>
      <c r="D15" s="128" t="s">
        <v>126</v>
      </c>
      <c r="E15" s="74">
        <v>0</v>
      </c>
      <c r="F15" s="74">
        <v>8</v>
      </c>
      <c r="G15" s="74">
        <v>0</v>
      </c>
      <c r="H15" s="74">
        <v>0</v>
      </c>
      <c r="I15" s="129">
        <f t="shared" si="0"/>
        <v>8</v>
      </c>
      <c r="J15" s="130">
        <f>IF(I15=0,"0,00",I15/SUM(I13:I15)*100)</f>
        <v>1.078894133513149</v>
      </c>
    </row>
    <row r="16" spans="1:10" x14ac:dyDescent="0.2">
      <c r="A16" s="218"/>
      <c r="B16" s="221"/>
      <c r="C16" s="131"/>
      <c r="D16" s="122" t="s">
        <v>123</v>
      </c>
      <c r="E16" s="75">
        <v>596</v>
      </c>
      <c r="F16" s="75">
        <v>433</v>
      </c>
      <c r="G16" s="75">
        <v>68</v>
      </c>
      <c r="H16" s="75">
        <v>48</v>
      </c>
      <c r="I16" s="75">
        <f t="shared" si="0"/>
        <v>987</v>
      </c>
      <c r="J16" s="123">
        <f>IF(I16=0,"0,00",I16/SUM(I16:I18)*100)</f>
        <v>91.515994436717662</v>
      </c>
    </row>
    <row r="17" spans="1:14" x14ac:dyDescent="0.2">
      <c r="A17" s="218"/>
      <c r="B17" s="221"/>
      <c r="C17" s="121" t="s">
        <v>128</v>
      </c>
      <c r="D17" s="124" t="s">
        <v>125</v>
      </c>
      <c r="E17" s="125">
        <v>3</v>
      </c>
      <c r="F17" s="125">
        <v>79</v>
      </c>
      <c r="G17" s="125">
        <v>0</v>
      </c>
      <c r="H17" s="125">
        <v>0</v>
      </c>
      <c r="I17" s="125">
        <f t="shared" si="0"/>
        <v>80.5</v>
      </c>
      <c r="J17" s="126">
        <f>IF(I17=0,"0,00",I17/SUM(I16:I18)*100)</f>
        <v>7.4640704682429293</v>
      </c>
    </row>
    <row r="18" spans="1:14" x14ac:dyDescent="0.2">
      <c r="A18" s="219"/>
      <c r="B18" s="222"/>
      <c r="C18" s="132" t="s">
        <v>136</v>
      </c>
      <c r="D18" s="128" t="s">
        <v>126</v>
      </c>
      <c r="E18" s="74">
        <v>0</v>
      </c>
      <c r="F18" s="74">
        <v>11</v>
      </c>
      <c r="G18" s="74">
        <v>0</v>
      </c>
      <c r="H18" s="74">
        <v>0</v>
      </c>
      <c r="I18" s="129">
        <f t="shared" si="0"/>
        <v>11</v>
      </c>
      <c r="J18" s="130">
        <f>IF(I18=0,"0,00",I18/SUM(I16:I18)*100)</f>
        <v>1.0199350950394066</v>
      </c>
    </row>
    <row r="19" spans="1:14" x14ac:dyDescent="0.2">
      <c r="A19" s="217" t="s">
        <v>153</v>
      </c>
      <c r="B19" s="220">
        <v>3</v>
      </c>
      <c r="C19" s="133"/>
      <c r="D19" s="122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3" t="str">
        <f>IF(I19=0,"0,00",I19/SUM(I19:I21)*100)</f>
        <v>0,00</v>
      </c>
    </row>
    <row r="20" spans="1:14" x14ac:dyDescent="0.2">
      <c r="A20" s="218"/>
      <c r="B20" s="221"/>
      <c r="C20" s="121" t="s">
        <v>124</v>
      </c>
      <c r="D20" s="124" t="s">
        <v>125</v>
      </c>
      <c r="E20" s="125">
        <v>6</v>
      </c>
      <c r="F20" s="125">
        <v>145</v>
      </c>
      <c r="G20" s="125">
        <v>10</v>
      </c>
      <c r="H20" s="125">
        <v>7</v>
      </c>
      <c r="I20" s="125">
        <f t="shared" si="0"/>
        <v>185.5</v>
      </c>
      <c r="J20" s="126">
        <f>IF(I20=0,"0,00",I20/SUM(I19:I21)*100)</f>
        <v>88.123515439429937</v>
      </c>
    </row>
    <row r="21" spans="1:14" x14ac:dyDescent="0.2">
      <c r="A21" s="218"/>
      <c r="B21" s="221"/>
      <c r="C21" s="127" t="s">
        <v>137</v>
      </c>
      <c r="D21" s="128" t="s">
        <v>126</v>
      </c>
      <c r="E21" s="74">
        <v>2</v>
      </c>
      <c r="F21" s="74">
        <v>24</v>
      </c>
      <c r="G21" s="74">
        <v>0</v>
      </c>
      <c r="H21" s="74">
        <v>0</v>
      </c>
      <c r="I21" s="129">
        <f t="shared" si="0"/>
        <v>25</v>
      </c>
      <c r="J21" s="130">
        <f>IF(I21=0,"0,00",I21/SUM(I19:I21)*100)</f>
        <v>11.87648456057007</v>
      </c>
    </row>
    <row r="22" spans="1:14" x14ac:dyDescent="0.2">
      <c r="A22" s="218"/>
      <c r="B22" s="221"/>
      <c r="C22" s="131"/>
      <c r="D22" s="122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3" t="str">
        <f>IF(I22=0,"0,00",I22/SUM(I22:I24)*100)</f>
        <v>0,00</v>
      </c>
    </row>
    <row r="23" spans="1:14" x14ac:dyDescent="0.2">
      <c r="A23" s="218"/>
      <c r="B23" s="221"/>
      <c r="C23" s="121" t="s">
        <v>127</v>
      </c>
      <c r="D23" s="124" t="s">
        <v>125</v>
      </c>
      <c r="E23" s="125">
        <v>7</v>
      </c>
      <c r="F23" s="125">
        <v>177</v>
      </c>
      <c r="G23" s="125">
        <v>15</v>
      </c>
      <c r="H23" s="125">
        <v>8</v>
      </c>
      <c r="I23" s="125">
        <f t="shared" si="0"/>
        <v>230.5</v>
      </c>
      <c r="J23" s="126">
        <f>IF(I23=0,"0,00",I23/SUM(I22:I24)*100)</f>
        <v>86.329588014981269</v>
      </c>
      <c r="K23" s="151"/>
      <c r="L23" s="151"/>
      <c r="M23" s="151"/>
      <c r="N23" s="151"/>
    </row>
    <row r="24" spans="1:14" x14ac:dyDescent="0.2">
      <c r="A24" s="218"/>
      <c r="B24" s="221"/>
      <c r="C24" s="127" t="s">
        <v>65</v>
      </c>
      <c r="D24" s="128" t="s">
        <v>126</v>
      </c>
      <c r="E24" s="74">
        <v>1</v>
      </c>
      <c r="F24" s="74">
        <v>36</v>
      </c>
      <c r="G24" s="74">
        <v>0</v>
      </c>
      <c r="H24" s="74">
        <v>0</v>
      </c>
      <c r="I24" s="129">
        <f t="shared" si="0"/>
        <v>36.5</v>
      </c>
      <c r="J24" s="130">
        <f>IF(I24=0,"0,00",I24/SUM(I22:I24)*100)</f>
        <v>13.670411985018728</v>
      </c>
    </row>
    <row r="25" spans="1:14" x14ac:dyDescent="0.2">
      <c r="A25" s="218"/>
      <c r="B25" s="221"/>
      <c r="C25" s="131"/>
      <c r="D25" s="122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3" t="str">
        <f>IF(I25=0,"0,00",I25/SUM(I25:I27)*100)</f>
        <v>0,00</v>
      </c>
    </row>
    <row r="26" spans="1:14" x14ac:dyDescent="0.2">
      <c r="A26" s="218"/>
      <c r="B26" s="221"/>
      <c r="C26" s="121" t="s">
        <v>128</v>
      </c>
      <c r="D26" s="124" t="s">
        <v>125</v>
      </c>
      <c r="E26" s="125">
        <v>9</v>
      </c>
      <c r="F26" s="125">
        <v>143</v>
      </c>
      <c r="G26" s="125">
        <v>21</v>
      </c>
      <c r="H26" s="125">
        <v>1</v>
      </c>
      <c r="I26" s="125">
        <f t="shared" si="0"/>
        <v>192</v>
      </c>
      <c r="J26" s="126">
        <f>IF(I26=0,"0,00",I26/SUM(I25:I27)*100)</f>
        <v>73.00380228136882</v>
      </c>
      <c r="K26" s="151"/>
      <c r="L26" s="151"/>
      <c r="M26" s="151"/>
      <c r="N26" s="151"/>
    </row>
    <row r="27" spans="1:14" x14ac:dyDescent="0.2">
      <c r="A27" s="219"/>
      <c r="B27" s="222"/>
      <c r="C27" s="132" t="s">
        <v>138</v>
      </c>
      <c r="D27" s="128" t="s">
        <v>126</v>
      </c>
      <c r="E27" s="74">
        <v>2</v>
      </c>
      <c r="F27" s="74">
        <v>70</v>
      </c>
      <c r="G27" s="74">
        <v>0</v>
      </c>
      <c r="H27" s="74">
        <v>0</v>
      </c>
      <c r="I27" s="129">
        <f t="shared" si="0"/>
        <v>71</v>
      </c>
      <c r="J27" s="130">
        <f>IF(I27=0,"0,00",I27/SUM(I25:I27)*100)</f>
        <v>26.996197718631176</v>
      </c>
    </row>
    <row r="28" spans="1:14" x14ac:dyDescent="0.2">
      <c r="A28" s="217" t="s">
        <v>154</v>
      </c>
      <c r="B28" s="220">
        <v>2</v>
      </c>
      <c r="C28" s="133"/>
      <c r="D28" s="122" t="s">
        <v>123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3" t="str">
        <f>IF(I28=0,"0,00",I28/SUM(I28:I30)*100)</f>
        <v>0,00</v>
      </c>
    </row>
    <row r="29" spans="1:14" x14ac:dyDescent="0.2">
      <c r="A29" s="218"/>
      <c r="B29" s="221"/>
      <c r="C29" s="121" t="s">
        <v>124</v>
      </c>
      <c r="D29" s="124" t="s">
        <v>125</v>
      </c>
      <c r="E29" s="125">
        <f>'G-4'!B11+'G-4'!B13</f>
        <v>0</v>
      </c>
      <c r="F29" s="125">
        <f>'G-4'!C11+'G-4'!C13</f>
        <v>0</v>
      </c>
      <c r="G29" s="125">
        <f>'G-4'!D11+'G-4'!D13</f>
        <v>14</v>
      </c>
      <c r="H29" s="125">
        <f>'G-4'!E11+'G-4'!E13</f>
        <v>0</v>
      </c>
      <c r="I29" s="125">
        <f t="shared" si="0"/>
        <v>28</v>
      </c>
      <c r="J29" s="126">
        <f>IF(I29=0,"0,00",I29/SUM(I28:I30)*100)</f>
        <v>100</v>
      </c>
    </row>
    <row r="30" spans="1:14" x14ac:dyDescent="0.2">
      <c r="A30" s="218"/>
      <c r="B30" s="221"/>
      <c r="C30" s="127" t="s">
        <v>139</v>
      </c>
      <c r="D30" s="128" t="s">
        <v>126</v>
      </c>
      <c r="E30" s="74">
        <v>0</v>
      </c>
      <c r="F30" s="74">
        <v>0</v>
      </c>
      <c r="G30" s="74">
        <v>0</v>
      </c>
      <c r="H30" s="74">
        <v>0</v>
      </c>
      <c r="I30" s="129">
        <f t="shared" si="0"/>
        <v>0</v>
      </c>
      <c r="J30" s="130" t="str">
        <f>IF(I30=0,"0,00",I30/SUM(I28:I30)*100)</f>
        <v>0,00</v>
      </c>
      <c r="N30" s="158"/>
    </row>
    <row r="31" spans="1:14" x14ac:dyDescent="0.2">
      <c r="A31" s="218"/>
      <c r="B31" s="221"/>
      <c r="C31" s="131"/>
      <c r="D31" s="122" t="s">
        <v>123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3" t="str">
        <f>IF(I31=0,"0,00",I31/SUM(I31:I33)*100)</f>
        <v>0,00</v>
      </c>
    </row>
    <row r="32" spans="1:14" x14ac:dyDescent="0.2">
      <c r="A32" s="218"/>
      <c r="B32" s="221"/>
      <c r="C32" s="121" t="s">
        <v>127</v>
      </c>
      <c r="D32" s="124" t="s">
        <v>125</v>
      </c>
      <c r="E32" s="125">
        <f>'G-4'!B22+'G-4'!I10</f>
        <v>0</v>
      </c>
      <c r="F32" s="125">
        <f>'G-4'!C22+'G-4'!J10</f>
        <v>1</v>
      </c>
      <c r="G32" s="125">
        <f>'G-4'!D22+'G-4'!K10</f>
        <v>18</v>
      </c>
      <c r="H32" s="125">
        <f>'G-4'!E22+'G-4'!L10</f>
        <v>0</v>
      </c>
      <c r="I32" s="125">
        <f t="shared" si="0"/>
        <v>37</v>
      </c>
      <c r="J32" s="126">
        <f>IF(I32=0,"0,00",I32/SUM(I31:I33)*100)</f>
        <v>100</v>
      </c>
    </row>
    <row r="33" spans="1:15" x14ac:dyDescent="0.2">
      <c r="A33" s="218"/>
      <c r="B33" s="221"/>
      <c r="C33" s="127" t="s">
        <v>140</v>
      </c>
      <c r="D33" s="128" t="s">
        <v>126</v>
      </c>
      <c r="E33" s="74">
        <v>0</v>
      </c>
      <c r="F33" s="74">
        <v>0</v>
      </c>
      <c r="G33" s="74">
        <v>0</v>
      </c>
      <c r="H33" s="74">
        <v>0</v>
      </c>
      <c r="I33" s="129">
        <f t="shared" si="0"/>
        <v>0</v>
      </c>
      <c r="J33" s="130" t="str">
        <f>IF(I33=0,"0,00",I33/SUM(I31:I33)*100)</f>
        <v>0,00</v>
      </c>
    </row>
    <row r="34" spans="1:15" x14ac:dyDescent="0.2">
      <c r="A34" s="218"/>
      <c r="B34" s="221"/>
      <c r="C34" s="131"/>
      <c r="D34" s="122" t="s">
        <v>123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3" t="str">
        <f>IF(I34=0,"0,00",I34/SUM(I34:I36)*100)</f>
        <v>0,00</v>
      </c>
    </row>
    <row r="35" spans="1:15" x14ac:dyDescent="0.2">
      <c r="A35" s="218"/>
      <c r="B35" s="221"/>
      <c r="C35" s="121" t="s">
        <v>128</v>
      </c>
      <c r="D35" s="124" t="s">
        <v>125</v>
      </c>
      <c r="E35" s="125">
        <f>'G-4'!P12+'G-4'!P13</f>
        <v>0</v>
      </c>
      <c r="F35" s="125">
        <f>'G-4'!Q12+'G-4'!Q13</f>
        <v>1</v>
      </c>
      <c r="G35" s="125">
        <f>'G-4'!R12+'G-4'!R13</f>
        <v>18</v>
      </c>
      <c r="H35" s="125">
        <f>'G-4'!S12+'G-4'!S13</f>
        <v>0</v>
      </c>
      <c r="I35" s="125">
        <f t="shared" si="0"/>
        <v>37</v>
      </c>
      <c r="J35" s="126">
        <f>IF(I35=0,"0,00",I35/SUM(I34:I36)*100)</f>
        <v>100</v>
      </c>
    </row>
    <row r="36" spans="1:15" x14ac:dyDescent="0.2">
      <c r="A36" s="219"/>
      <c r="B36" s="222"/>
      <c r="C36" s="132" t="s">
        <v>131</v>
      </c>
      <c r="D36" s="128" t="s">
        <v>126</v>
      </c>
      <c r="E36" s="74">
        <v>0</v>
      </c>
      <c r="F36" s="74">
        <v>0</v>
      </c>
      <c r="G36" s="74">
        <v>0</v>
      </c>
      <c r="H36" s="74">
        <v>0</v>
      </c>
      <c r="I36" s="129">
        <f t="shared" si="0"/>
        <v>0</v>
      </c>
      <c r="J36" s="130" t="str">
        <f>IF(I36=0,"0,00",I36/SUM(I34:I36)*100)</f>
        <v>0,00</v>
      </c>
    </row>
    <row r="37" spans="1:15" ht="12.75" customHeight="1" x14ac:dyDescent="0.2">
      <c r="A37" s="217" t="s">
        <v>155</v>
      </c>
      <c r="B37" s="220">
        <v>2</v>
      </c>
      <c r="C37" s="133"/>
      <c r="D37" s="122" t="s">
        <v>123</v>
      </c>
      <c r="E37" s="75">
        <v>42</v>
      </c>
      <c r="F37" s="75">
        <v>438</v>
      </c>
      <c r="G37" s="75">
        <v>1</v>
      </c>
      <c r="H37" s="75">
        <v>28</v>
      </c>
      <c r="I37" s="75">
        <f t="shared" si="0"/>
        <v>531</v>
      </c>
      <c r="J37" s="123">
        <f>IF(I37=0,"0,00",I37/SUM(I37:I39)*100)</f>
        <v>42.753623188405797</v>
      </c>
      <c r="K37">
        <f>'G-3A'!B22+'G-3A'!B21</f>
        <v>13</v>
      </c>
    </row>
    <row r="38" spans="1:15" x14ac:dyDescent="0.2">
      <c r="A38" s="218"/>
      <c r="B38" s="221"/>
      <c r="C38" s="121" t="s">
        <v>124</v>
      </c>
      <c r="D38" s="124" t="s">
        <v>125</v>
      </c>
      <c r="E38" s="125">
        <v>299</v>
      </c>
      <c r="F38" s="125">
        <v>337</v>
      </c>
      <c r="G38" s="125">
        <v>66</v>
      </c>
      <c r="H38" s="125">
        <v>37</v>
      </c>
      <c r="I38" s="125">
        <f t="shared" si="0"/>
        <v>711</v>
      </c>
      <c r="J38" s="126">
        <f>IF(I38=0,"0,00",I38/SUM(I37:I39)*100)</f>
        <v>57.246376811594203</v>
      </c>
    </row>
    <row r="39" spans="1:15" x14ac:dyDescent="0.2">
      <c r="A39" s="218"/>
      <c r="B39" s="221"/>
      <c r="C39" s="127" t="s">
        <v>141</v>
      </c>
      <c r="D39" s="128" t="s">
        <v>126</v>
      </c>
      <c r="E39" s="129">
        <v>0</v>
      </c>
      <c r="F39" s="129">
        <v>0</v>
      </c>
      <c r="G39" s="129">
        <v>0</v>
      </c>
      <c r="H39" s="129">
        <v>0</v>
      </c>
      <c r="I39" s="129">
        <f t="shared" si="0"/>
        <v>0</v>
      </c>
      <c r="J39" s="130" t="str">
        <f>IF(I39=0,"0,00",I39/SUM(I37:I39)*100)</f>
        <v>0,00</v>
      </c>
    </row>
    <row r="40" spans="1:15" x14ac:dyDescent="0.2">
      <c r="A40" s="218"/>
      <c r="B40" s="221"/>
      <c r="C40" s="131"/>
      <c r="D40" s="122" t="s">
        <v>123</v>
      </c>
      <c r="E40" s="75">
        <v>30</v>
      </c>
      <c r="F40" s="75">
        <v>381</v>
      </c>
      <c r="G40" s="75">
        <v>1</v>
      </c>
      <c r="H40" s="75">
        <v>42</v>
      </c>
      <c r="I40" s="75">
        <f t="shared" si="0"/>
        <v>503</v>
      </c>
      <c r="J40" s="123">
        <f>IF(I40=0,"0,00",I40/SUM(I40:I42)*100)</f>
        <v>43.644251626898047</v>
      </c>
      <c r="L40" s="151"/>
      <c r="M40" s="151"/>
      <c r="N40" s="151"/>
      <c r="O40" s="151"/>
    </row>
    <row r="41" spans="1:15" x14ac:dyDescent="0.2">
      <c r="A41" s="218"/>
      <c r="B41" s="221"/>
      <c r="C41" s="121" t="s">
        <v>127</v>
      </c>
      <c r="D41" s="124" t="s">
        <v>125</v>
      </c>
      <c r="E41" s="125">
        <v>310</v>
      </c>
      <c r="F41" s="125">
        <v>309</v>
      </c>
      <c r="G41" s="125">
        <v>59</v>
      </c>
      <c r="H41" s="125">
        <v>27</v>
      </c>
      <c r="I41" s="125">
        <f t="shared" si="0"/>
        <v>649.5</v>
      </c>
      <c r="J41" s="126">
        <f>IF(I41=0,"0,00",I41/SUM(I40:I42)*100)</f>
        <v>56.355748373101953</v>
      </c>
    </row>
    <row r="42" spans="1:15" x14ac:dyDescent="0.2">
      <c r="A42" s="218"/>
      <c r="B42" s="221"/>
      <c r="C42" s="127" t="s">
        <v>142</v>
      </c>
      <c r="D42" s="128" t="s">
        <v>126</v>
      </c>
      <c r="E42" s="129">
        <v>0</v>
      </c>
      <c r="F42" s="129">
        <v>0</v>
      </c>
      <c r="G42" s="129">
        <v>0</v>
      </c>
      <c r="H42" s="129">
        <v>0</v>
      </c>
      <c r="I42" s="129">
        <f t="shared" si="0"/>
        <v>0</v>
      </c>
      <c r="J42" s="130" t="str">
        <f>IF(I42=0,"0,00",I42/SUM(I40:I42)*100)</f>
        <v>0,00</v>
      </c>
    </row>
    <row r="43" spans="1:15" x14ac:dyDescent="0.2">
      <c r="A43" s="218"/>
      <c r="B43" s="221"/>
      <c r="C43" s="131"/>
      <c r="D43" s="122" t="s">
        <v>123</v>
      </c>
      <c r="E43" s="75">
        <v>20</v>
      </c>
      <c r="F43" s="75">
        <v>336</v>
      </c>
      <c r="G43" s="75">
        <v>0</v>
      </c>
      <c r="H43" s="75">
        <v>20</v>
      </c>
      <c r="I43" s="75">
        <f t="shared" si="0"/>
        <v>396</v>
      </c>
      <c r="J43" s="123">
        <f>IF(I43=0,"0,00",I43/SUM(I43:I45)*100)</f>
        <v>28.852459016393446</v>
      </c>
      <c r="L43" s="151"/>
      <c r="M43" s="151"/>
      <c r="N43" s="151"/>
      <c r="O43" s="151"/>
    </row>
    <row r="44" spans="1:15" x14ac:dyDescent="0.2">
      <c r="A44" s="218"/>
      <c r="B44" s="221"/>
      <c r="C44" s="121" t="s">
        <v>128</v>
      </c>
      <c r="D44" s="124" t="s">
        <v>125</v>
      </c>
      <c r="E44" s="125">
        <v>611</v>
      </c>
      <c r="F44" s="125">
        <v>447</v>
      </c>
      <c r="G44" s="125">
        <v>82</v>
      </c>
      <c r="H44" s="125">
        <v>24</v>
      </c>
      <c r="I44" s="125">
        <f t="shared" si="0"/>
        <v>976.5</v>
      </c>
      <c r="J44" s="126">
        <f>IF(I44=0,"0,00",I44/SUM(I43:I45)*100)</f>
        <v>71.147540983606561</v>
      </c>
    </row>
    <row r="45" spans="1:15" x14ac:dyDescent="0.2">
      <c r="A45" s="219"/>
      <c r="B45" s="222"/>
      <c r="C45" s="132" t="s">
        <v>132</v>
      </c>
      <c r="D45" s="128" t="s">
        <v>126</v>
      </c>
      <c r="E45" s="74">
        <v>0</v>
      </c>
      <c r="F45" s="74">
        <v>0</v>
      </c>
      <c r="G45" s="74">
        <v>0</v>
      </c>
      <c r="H45" s="74">
        <v>0</v>
      </c>
      <c r="I45" s="134">
        <f t="shared" si="0"/>
        <v>0</v>
      </c>
      <c r="J45" s="130" t="str">
        <f>IF(I45=0,"0,00",I45/SUM(I43:I45)*100)</f>
        <v>0,00</v>
      </c>
    </row>
    <row r="46" spans="1:15" ht="12.75" customHeight="1" x14ac:dyDescent="0.2">
      <c r="A46" s="217" t="s">
        <v>156</v>
      </c>
      <c r="B46" s="220">
        <v>2</v>
      </c>
      <c r="C46" s="133"/>
      <c r="D46" s="122" t="s">
        <v>123</v>
      </c>
      <c r="E46" s="75">
        <v>0</v>
      </c>
      <c r="F46" s="75">
        <v>0</v>
      </c>
      <c r="G46" s="75">
        <v>0</v>
      </c>
      <c r="H46" s="75">
        <v>0</v>
      </c>
      <c r="I46" s="75">
        <f t="shared" ref="I46:I54" si="1">E46*0.5+F46+G46*2+H46*2.5</f>
        <v>0</v>
      </c>
      <c r="J46" s="123" t="str">
        <f>IF(I46=0,"0,00",I46/SUM(I46:I48)*100)</f>
        <v>0,00</v>
      </c>
    </row>
    <row r="47" spans="1:15" x14ac:dyDescent="0.2">
      <c r="A47" s="218"/>
      <c r="B47" s="221"/>
      <c r="C47" s="121" t="s">
        <v>124</v>
      </c>
      <c r="D47" s="124" t="s">
        <v>125</v>
      </c>
      <c r="E47" s="125">
        <v>5</v>
      </c>
      <c r="F47" s="125">
        <v>98</v>
      </c>
      <c r="G47" s="125">
        <v>8</v>
      </c>
      <c r="H47" s="125">
        <v>1</v>
      </c>
      <c r="I47" s="125">
        <f t="shared" si="1"/>
        <v>119</v>
      </c>
      <c r="J47" s="126">
        <f>IF(I47=0,"0,00",I47/SUM(I46:I48)*100)</f>
        <v>90.49429657794677</v>
      </c>
    </row>
    <row r="48" spans="1:15" x14ac:dyDescent="0.2">
      <c r="A48" s="218"/>
      <c r="B48" s="221"/>
      <c r="C48" s="127" t="s">
        <v>141</v>
      </c>
      <c r="D48" s="128" t="s">
        <v>126</v>
      </c>
      <c r="E48" s="129">
        <v>1</v>
      </c>
      <c r="F48" s="129">
        <v>10</v>
      </c>
      <c r="G48" s="129">
        <v>1</v>
      </c>
      <c r="H48" s="129">
        <v>0</v>
      </c>
      <c r="I48" s="129">
        <f t="shared" si="1"/>
        <v>12.5</v>
      </c>
      <c r="J48" s="130">
        <f>IF(I48=0,"0,00",I48/SUM(I46:I48)*100)</f>
        <v>9.5057034220532319</v>
      </c>
    </row>
    <row r="49" spans="1:15" x14ac:dyDescent="0.2">
      <c r="A49" s="218"/>
      <c r="B49" s="221"/>
      <c r="C49" s="131"/>
      <c r="D49" s="122" t="s">
        <v>123</v>
      </c>
      <c r="E49" s="75">
        <v>0</v>
      </c>
      <c r="F49" s="75">
        <v>0</v>
      </c>
      <c r="G49" s="75">
        <v>0</v>
      </c>
      <c r="H49" s="75">
        <v>0</v>
      </c>
      <c r="I49" s="75">
        <f t="shared" si="1"/>
        <v>0</v>
      </c>
      <c r="J49" s="123" t="str">
        <f>IF(I49=0,"0,00",I49/SUM(I49:I51)*100)</f>
        <v>0,00</v>
      </c>
    </row>
    <row r="50" spans="1:15" x14ac:dyDescent="0.2">
      <c r="A50" s="218"/>
      <c r="B50" s="221"/>
      <c r="C50" s="121" t="s">
        <v>127</v>
      </c>
      <c r="D50" s="124" t="s">
        <v>125</v>
      </c>
      <c r="E50" s="125">
        <v>8</v>
      </c>
      <c r="F50" s="125">
        <v>108</v>
      </c>
      <c r="G50" s="125">
        <v>9</v>
      </c>
      <c r="H50" s="125">
        <v>7</v>
      </c>
      <c r="I50" s="125">
        <f t="shared" si="1"/>
        <v>147.5</v>
      </c>
      <c r="J50" s="126">
        <f>IF(I50=0,"0,00",I50/SUM(I49:I51)*100)</f>
        <v>94.249201277955279</v>
      </c>
    </row>
    <row r="51" spans="1:15" x14ac:dyDescent="0.2">
      <c r="A51" s="218"/>
      <c r="B51" s="221"/>
      <c r="C51" s="127" t="s">
        <v>142</v>
      </c>
      <c r="D51" s="128" t="s">
        <v>126</v>
      </c>
      <c r="E51" s="129">
        <v>0</v>
      </c>
      <c r="F51" s="129">
        <v>5</v>
      </c>
      <c r="G51" s="129">
        <v>2</v>
      </c>
      <c r="H51" s="129">
        <v>0</v>
      </c>
      <c r="I51" s="129">
        <f t="shared" si="1"/>
        <v>9</v>
      </c>
      <c r="J51" s="130">
        <f>IF(I51=0,"0,00",I51/SUM(I49:I51)*100)</f>
        <v>5.7507987220447285</v>
      </c>
      <c r="L51" s="151"/>
      <c r="M51" s="151"/>
      <c r="N51" s="151"/>
      <c r="O51" s="151"/>
    </row>
    <row r="52" spans="1:15" x14ac:dyDescent="0.2">
      <c r="A52" s="218"/>
      <c r="B52" s="221"/>
      <c r="C52" s="131"/>
      <c r="D52" s="122" t="s">
        <v>123</v>
      </c>
      <c r="E52" s="75">
        <v>0</v>
      </c>
      <c r="F52" s="75">
        <v>0</v>
      </c>
      <c r="G52" s="75">
        <v>0</v>
      </c>
      <c r="H52" s="75">
        <v>0</v>
      </c>
      <c r="I52" s="75">
        <f t="shared" si="1"/>
        <v>0</v>
      </c>
      <c r="J52" s="123" t="str">
        <f>IF(I52=0,"0,00",I52/SUM(I52:I54)*100)</f>
        <v>0,00</v>
      </c>
    </row>
    <row r="53" spans="1:15" x14ac:dyDescent="0.2">
      <c r="A53" s="218"/>
      <c r="B53" s="221"/>
      <c r="C53" s="121" t="s">
        <v>128</v>
      </c>
      <c r="D53" s="124" t="s">
        <v>125</v>
      </c>
      <c r="E53" s="125">
        <v>4</v>
      </c>
      <c r="F53" s="125">
        <v>187</v>
      </c>
      <c r="G53" s="125">
        <v>11</v>
      </c>
      <c r="H53" s="125">
        <v>0</v>
      </c>
      <c r="I53" s="125">
        <f t="shared" si="1"/>
        <v>211</v>
      </c>
      <c r="J53" s="126">
        <f>IF(I53=0,"0,00",I53/SUM(I52:I54)*100)</f>
        <v>93.777777777777786</v>
      </c>
    </row>
    <row r="54" spans="1:15" x14ac:dyDescent="0.2">
      <c r="A54" s="219"/>
      <c r="B54" s="222"/>
      <c r="C54" s="132" t="s">
        <v>132</v>
      </c>
      <c r="D54" s="128" t="s">
        <v>126</v>
      </c>
      <c r="E54" s="74">
        <v>0</v>
      </c>
      <c r="F54" s="74">
        <v>10</v>
      </c>
      <c r="G54" s="74">
        <v>2</v>
      </c>
      <c r="H54" s="74">
        <v>0</v>
      </c>
      <c r="I54" s="134">
        <f t="shared" si="1"/>
        <v>14</v>
      </c>
      <c r="J54" s="130">
        <f>IF(I54=0,"0,00",I54/SUM(I52:I54)*100)</f>
        <v>6.2222222222222223</v>
      </c>
      <c r="L54" s="151"/>
      <c r="M54" s="151"/>
      <c r="N54" s="151"/>
      <c r="O54" s="151"/>
    </row>
    <row r="55" spans="1:15" x14ac:dyDescent="0.2">
      <c r="A55" s="157" t="s">
        <v>51</v>
      </c>
      <c r="B55" s="157"/>
      <c r="C55" s="135"/>
      <c r="D55" s="135"/>
      <c r="E55" s="135"/>
      <c r="F55" s="135"/>
      <c r="G55" s="136"/>
      <c r="H55" s="136"/>
      <c r="I55" s="136"/>
      <c r="J55" s="136"/>
    </row>
    <row r="56" spans="1:15" x14ac:dyDescent="0.2">
      <c r="A56" s="29"/>
      <c r="B56" s="29"/>
      <c r="C56" s="29"/>
      <c r="D56" s="29"/>
      <c r="E56" s="29"/>
      <c r="F56" s="29"/>
      <c r="G56" s="137"/>
      <c r="H56" s="137"/>
      <c r="I56" s="137"/>
      <c r="J56" s="137"/>
    </row>
    <row r="57" spans="1:15" x14ac:dyDescent="0.2">
      <c r="A57" s="29"/>
      <c r="B57" s="29"/>
      <c r="C57" s="29"/>
      <c r="D57" s="29"/>
      <c r="E57" s="29"/>
      <c r="F57" s="29"/>
      <c r="G57" s="137"/>
      <c r="H57" s="137"/>
      <c r="I57" s="137"/>
      <c r="J57" s="137"/>
    </row>
    <row r="58" spans="1:15" x14ac:dyDescent="0.2">
      <c r="A58" s="138"/>
      <c r="B58" s="138"/>
      <c r="C58" s="138"/>
      <c r="D58" s="138"/>
      <c r="E58" s="138"/>
      <c r="F58" s="138"/>
      <c r="G58" s="138"/>
      <c r="H58" s="138"/>
      <c r="I58" s="138"/>
      <c r="J58" s="138"/>
    </row>
  </sheetData>
  <mergeCells count="26">
    <mergeCell ref="A46:A54"/>
    <mergeCell ref="B46:B54"/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7" zoomScale="91" zoomScaleNormal="91" workbookViewId="0">
      <selection activeCell="R25" sqref="R25"/>
    </sheetView>
  </sheetViews>
  <sheetFormatPr baseColWidth="10" defaultRowHeight="12.75" x14ac:dyDescent="0.2"/>
  <cols>
    <col min="2" max="2" width="5" customWidth="1"/>
    <col min="3" max="3" width="4.5703125" customWidth="1"/>
    <col min="4" max="4" width="5.28515625" customWidth="1"/>
    <col min="5" max="6" width="4.5703125" customWidth="1"/>
    <col min="7" max="7" width="5.5703125" customWidth="1"/>
    <col min="8" max="8" width="4.7109375" customWidth="1"/>
    <col min="9" max="10" width="4.5703125" customWidth="1"/>
    <col min="11" max="11" width="5.85546875" customWidth="1"/>
    <col min="12" max="12" width="3.140625" customWidth="1"/>
    <col min="13" max="15" width="4.7109375" customWidth="1"/>
    <col min="16" max="16" width="5.85546875" customWidth="1"/>
    <col min="17" max="20" width="4.7109375" customWidth="1"/>
    <col min="21" max="21" width="6.85546875" customWidth="1"/>
    <col min="22" max="28" width="4.7109375" customWidth="1"/>
    <col min="29" max="29" width="3.7109375" customWidth="1"/>
    <col min="30" max="31" width="4.7109375" customWidth="1"/>
    <col min="32" max="32" width="5.28515625" customWidth="1"/>
    <col min="33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92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93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94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95</v>
      </c>
      <c r="B8" s="239"/>
      <c r="C8" s="238" t="s">
        <v>96</v>
      </c>
      <c r="D8" s="238"/>
      <c r="E8" s="238"/>
      <c r="F8" s="238"/>
      <c r="G8" s="238"/>
      <c r="H8" s="238"/>
      <c r="I8" s="92"/>
      <c r="J8" s="92"/>
      <c r="K8" s="92"/>
      <c r="L8" s="239" t="s">
        <v>97</v>
      </c>
      <c r="M8" s="239"/>
      <c r="N8" s="239"/>
      <c r="O8" s="238" t="str">
        <f>'G-1'!D5</f>
        <v>CL 34 - CR 46</v>
      </c>
      <c r="P8" s="238"/>
      <c r="Q8" s="238"/>
      <c r="R8" s="238"/>
      <c r="S8" s="238"/>
      <c r="T8" s="92"/>
      <c r="U8" s="92"/>
      <c r="V8" s="239" t="s">
        <v>98</v>
      </c>
      <c r="W8" s="239"/>
      <c r="X8" s="239"/>
      <c r="Y8" s="238">
        <f>'G-1'!L5</f>
        <v>3446</v>
      </c>
      <c r="Z8" s="238"/>
      <c r="AA8" s="238"/>
      <c r="AB8" s="92"/>
      <c r="AC8" s="92"/>
      <c r="AD8" s="92"/>
      <c r="AE8" s="92"/>
      <c r="AF8" s="92"/>
      <c r="AG8" s="92"/>
      <c r="AH8" s="239" t="s">
        <v>99</v>
      </c>
      <c r="AI8" s="239"/>
      <c r="AJ8" s="240">
        <f>'G-1'!S6</f>
        <v>43396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129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130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101</v>
      </c>
      <c r="U12" s="241"/>
      <c r="V12" s="139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2273</v>
      </c>
      <c r="AV12" s="97">
        <f t="shared" si="0"/>
        <v>2281</v>
      </c>
      <c r="AW12" s="97">
        <f t="shared" si="0"/>
        <v>2250</v>
      </c>
      <c r="AX12" s="97">
        <f t="shared" si="0"/>
        <v>2244</v>
      </c>
      <c r="AY12" s="97">
        <f t="shared" si="0"/>
        <v>2211</v>
      </c>
      <c r="AZ12" s="97">
        <f t="shared" si="0"/>
        <v>2185</v>
      </c>
      <c r="BA12" s="97">
        <f t="shared" si="0"/>
        <v>2159</v>
      </c>
      <c r="BB12" s="97"/>
      <c r="BC12" s="97"/>
      <c r="BD12" s="97"/>
      <c r="BE12" s="97">
        <f t="shared" ref="BE12:BQ12" si="1">P14</f>
        <v>1858</v>
      </c>
      <c r="BF12" s="97">
        <f t="shared" si="1"/>
        <v>1840</v>
      </c>
      <c r="BG12" s="97">
        <f t="shared" si="1"/>
        <v>1665</v>
      </c>
      <c r="BH12" s="97">
        <f t="shared" si="1"/>
        <v>1798.5</v>
      </c>
      <c r="BI12" s="97">
        <f t="shared" si="1"/>
        <v>1715</v>
      </c>
      <c r="BJ12" s="97">
        <f t="shared" si="1"/>
        <v>1560.5</v>
      </c>
      <c r="BK12" s="97">
        <f t="shared" si="1"/>
        <v>1529.5</v>
      </c>
      <c r="BL12" s="97">
        <f t="shared" si="1"/>
        <v>1478</v>
      </c>
      <c r="BM12" s="97">
        <f t="shared" si="1"/>
        <v>1472</v>
      </c>
      <c r="BN12" s="97">
        <f t="shared" si="1"/>
        <v>1506</v>
      </c>
      <c r="BO12" s="97">
        <f t="shared" si="1"/>
        <v>1537.5</v>
      </c>
      <c r="BP12" s="97">
        <f t="shared" si="1"/>
        <v>1615.5</v>
      </c>
      <c r="BQ12" s="97">
        <f t="shared" si="1"/>
        <v>1563</v>
      </c>
      <c r="BR12" s="97"/>
      <c r="BS12" s="97"/>
      <c r="BT12" s="97"/>
      <c r="BU12" s="97">
        <f t="shared" ref="BU12:CC12" si="2">AG14</f>
        <v>1917.5</v>
      </c>
      <c r="BV12" s="97">
        <f t="shared" si="2"/>
        <v>1886.5</v>
      </c>
      <c r="BW12" s="97">
        <f t="shared" si="2"/>
        <v>1948.5</v>
      </c>
      <c r="BX12" s="97">
        <f t="shared" si="2"/>
        <v>1851</v>
      </c>
      <c r="BY12" s="97">
        <f t="shared" si="2"/>
        <v>1900</v>
      </c>
      <c r="BZ12" s="97">
        <f t="shared" si="2"/>
        <v>1954</v>
      </c>
      <c r="CA12" s="97">
        <f t="shared" si="2"/>
        <v>1998.5</v>
      </c>
      <c r="CB12" s="97">
        <f t="shared" si="2"/>
        <v>2185.5</v>
      </c>
      <c r="CC12" s="97">
        <f t="shared" si="2"/>
        <v>2186.5</v>
      </c>
    </row>
    <row r="13" spans="1:81" ht="16.5" customHeight="1" x14ac:dyDescent="0.2">
      <c r="A13" s="100" t="s">
        <v>102</v>
      </c>
      <c r="B13" s="142">
        <f>'G-1'!F10</f>
        <v>568</v>
      </c>
      <c r="C13" s="142">
        <f>'G-1'!F11</f>
        <v>581.5</v>
      </c>
      <c r="D13" s="142">
        <f>'G-1'!F12</f>
        <v>548</v>
      </c>
      <c r="E13" s="142">
        <f>'G-1'!F13</f>
        <v>575.5</v>
      </c>
      <c r="F13" s="142">
        <f>'G-1'!F14</f>
        <v>576</v>
      </c>
      <c r="G13" s="142">
        <f>'G-1'!F15</f>
        <v>550.5</v>
      </c>
      <c r="H13" s="142">
        <f>'G-1'!F16</f>
        <v>542</v>
      </c>
      <c r="I13" s="142">
        <f>'G-1'!F17</f>
        <v>542.5</v>
      </c>
      <c r="J13" s="142">
        <f>'G-1'!F18</f>
        <v>550</v>
      </c>
      <c r="K13" s="142">
        <f>'G-1'!F19</f>
        <v>524.5</v>
      </c>
      <c r="L13" s="143"/>
      <c r="M13" s="142">
        <f>'G-1'!F20</f>
        <v>559.5</v>
      </c>
      <c r="N13" s="142">
        <f>'G-1'!F21</f>
        <v>575</v>
      </c>
      <c r="O13" s="142">
        <f>'G-1'!F22</f>
        <v>259.5</v>
      </c>
      <c r="P13" s="142">
        <f>'G-1'!M10</f>
        <v>464</v>
      </c>
      <c r="Q13" s="142">
        <f>'G-1'!M11</f>
        <v>541.5</v>
      </c>
      <c r="R13" s="142">
        <f>'G-1'!M12</f>
        <v>400</v>
      </c>
      <c r="S13" s="142">
        <f>'G-1'!M13</f>
        <v>393</v>
      </c>
      <c r="T13" s="142">
        <f>'G-1'!M14</f>
        <v>380.5</v>
      </c>
      <c r="U13" s="142">
        <f>'G-1'!M15</f>
        <v>387</v>
      </c>
      <c r="V13" s="142">
        <f>'G-1'!M16</f>
        <v>369</v>
      </c>
      <c r="W13" s="142">
        <f>'G-1'!M17</f>
        <v>341.5</v>
      </c>
      <c r="X13" s="142">
        <f>'G-1'!M18</f>
        <v>374.5</v>
      </c>
      <c r="Y13" s="142">
        <f>'G-1'!M19</f>
        <v>421</v>
      </c>
      <c r="Z13" s="142">
        <f>'G-1'!M20</f>
        <v>400.5</v>
      </c>
      <c r="AA13" s="142">
        <f>'G-1'!M21</f>
        <v>419.5</v>
      </c>
      <c r="AB13" s="142">
        <f>'G-1'!M22</f>
        <v>322</v>
      </c>
      <c r="AC13" s="143"/>
      <c r="AD13" s="142">
        <f>'G-1'!T10</f>
        <v>473</v>
      </c>
      <c r="AE13" s="142">
        <f>'G-1'!T11</f>
        <v>476</v>
      </c>
      <c r="AF13" s="142">
        <f>'G-1'!T12</f>
        <v>474.5</v>
      </c>
      <c r="AG13" s="142">
        <f>'G-1'!T13</f>
        <v>494</v>
      </c>
      <c r="AH13" s="142">
        <f>'G-1'!T14</f>
        <v>442</v>
      </c>
      <c r="AI13" s="142">
        <f>'G-1'!T15</f>
        <v>538</v>
      </c>
      <c r="AJ13" s="142">
        <f>'G-1'!T16</f>
        <v>377</v>
      </c>
      <c r="AK13" s="142">
        <f>'G-1'!T17</f>
        <v>543</v>
      </c>
      <c r="AL13" s="142">
        <f>'G-1'!T18</f>
        <v>496</v>
      </c>
      <c r="AM13" s="142">
        <f>'G-1'!T19</f>
        <v>582.5</v>
      </c>
      <c r="AN13" s="142">
        <f>'G-1'!T20</f>
        <v>564</v>
      </c>
      <c r="AO13" s="142">
        <f>'G-1'!T21</f>
        <v>544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2"/>
      <c r="C14" s="142"/>
      <c r="D14" s="142"/>
      <c r="E14" s="142">
        <f>B13+C13+D13+E13</f>
        <v>2273</v>
      </c>
      <c r="F14" s="142">
        <f t="shared" ref="F14:K14" si="3">C13+D13+E13+F13</f>
        <v>2281</v>
      </c>
      <c r="G14" s="142">
        <f t="shared" si="3"/>
        <v>2250</v>
      </c>
      <c r="H14" s="142">
        <f t="shared" si="3"/>
        <v>2244</v>
      </c>
      <c r="I14" s="142">
        <f t="shared" si="3"/>
        <v>2211</v>
      </c>
      <c r="J14" s="142">
        <f t="shared" si="3"/>
        <v>2185</v>
      </c>
      <c r="K14" s="142">
        <f t="shared" si="3"/>
        <v>2159</v>
      </c>
      <c r="L14" s="143"/>
      <c r="M14" s="142"/>
      <c r="N14" s="142"/>
      <c r="O14" s="142"/>
      <c r="P14" s="142">
        <f>M13+N13+O13+P13</f>
        <v>1858</v>
      </c>
      <c r="Q14" s="142">
        <f t="shared" ref="Q14:AB14" si="4">N13+O13+P13+Q13</f>
        <v>1840</v>
      </c>
      <c r="R14" s="142">
        <f t="shared" si="4"/>
        <v>1665</v>
      </c>
      <c r="S14" s="142">
        <f t="shared" si="4"/>
        <v>1798.5</v>
      </c>
      <c r="T14" s="142">
        <f t="shared" si="4"/>
        <v>1715</v>
      </c>
      <c r="U14" s="142">
        <f t="shared" si="4"/>
        <v>1560.5</v>
      </c>
      <c r="V14" s="142">
        <f t="shared" si="4"/>
        <v>1529.5</v>
      </c>
      <c r="W14" s="142">
        <f t="shared" si="4"/>
        <v>1478</v>
      </c>
      <c r="X14" s="142">
        <f t="shared" si="4"/>
        <v>1472</v>
      </c>
      <c r="Y14" s="142">
        <f t="shared" si="4"/>
        <v>1506</v>
      </c>
      <c r="Z14" s="142">
        <f t="shared" si="4"/>
        <v>1537.5</v>
      </c>
      <c r="AA14" s="142">
        <f t="shared" si="4"/>
        <v>1615.5</v>
      </c>
      <c r="AB14" s="142">
        <f t="shared" si="4"/>
        <v>1563</v>
      </c>
      <c r="AC14" s="143"/>
      <c r="AD14" s="142"/>
      <c r="AE14" s="142"/>
      <c r="AF14" s="142"/>
      <c r="AG14" s="142">
        <f>AD13+AE13+AF13+AG13</f>
        <v>1917.5</v>
      </c>
      <c r="AH14" s="142">
        <f t="shared" ref="AH14:AO14" si="5">AE13+AF13+AG13+AH13</f>
        <v>1886.5</v>
      </c>
      <c r="AI14" s="142">
        <f t="shared" si="5"/>
        <v>1948.5</v>
      </c>
      <c r="AJ14" s="142">
        <f t="shared" si="5"/>
        <v>1851</v>
      </c>
      <c r="AK14" s="142">
        <f t="shared" si="5"/>
        <v>1900</v>
      </c>
      <c r="AL14" s="142">
        <f t="shared" si="5"/>
        <v>1954</v>
      </c>
      <c r="AM14" s="142">
        <f t="shared" si="5"/>
        <v>1998.5</v>
      </c>
      <c r="AN14" s="142">
        <f t="shared" si="5"/>
        <v>2185.5</v>
      </c>
      <c r="AO14" s="142">
        <f t="shared" si="5"/>
        <v>2186.5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44"/>
      <c r="C15" s="145" t="s">
        <v>105</v>
      </c>
      <c r="D15" s="146">
        <f>DIRECCIONALIDAD!J10/100</f>
        <v>0.86026200873362446</v>
      </c>
      <c r="E15" s="145"/>
      <c r="F15" s="145" t="s">
        <v>106</v>
      </c>
      <c r="G15" s="146">
        <f>DIRECCIONALIDAD!J11/100</f>
        <v>0.13973799126637554</v>
      </c>
      <c r="H15" s="145"/>
      <c r="I15" s="145" t="s">
        <v>107</v>
      </c>
      <c r="J15" s="146">
        <f>DIRECCIONALIDAD!J12/100</f>
        <v>0</v>
      </c>
      <c r="K15" s="147"/>
      <c r="L15" s="141"/>
      <c r="M15" s="144"/>
      <c r="N15" s="145"/>
      <c r="O15" s="145" t="s">
        <v>105</v>
      </c>
      <c r="P15" s="146">
        <f>DIRECCIONALIDAD!J13/100</f>
        <v>0.85772083614295336</v>
      </c>
      <c r="Q15" s="145"/>
      <c r="R15" s="145"/>
      <c r="S15" s="145"/>
      <c r="T15" s="145" t="s">
        <v>106</v>
      </c>
      <c r="U15" s="146">
        <f>DIRECCIONALIDAD!J14/100</f>
        <v>0.13149022252191503</v>
      </c>
      <c r="V15" s="145"/>
      <c r="W15" s="145"/>
      <c r="X15" s="145"/>
      <c r="Y15" s="145" t="s">
        <v>107</v>
      </c>
      <c r="Z15" s="146">
        <f>DIRECCIONALIDAD!J15/100</f>
        <v>1.078894133513149E-2</v>
      </c>
      <c r="AA15" s="145"/>
      <c r="AB15" s="147"/>
      <c r="AC15" s="141"/>
      <c r="AD15" s="144"/>
      <c r="AE15" s="145" t="s">
        <v>105</v>
      </c>
      <c r="AF15" s="146">
        <f>DIRECCIONALIDAD!J16/100</f>
        <v>0.91515994436717663</v>
      </c>
      <c r="AG15" s="145"/>
      <c r="AH15" s="145"/>
      <c r="AI15" s="145"/>
      <c r="AJ15" s="145" t="s">
        <v>106</v>
      </c>
      <c r="AK15" s="146">
        <f>DIRECCIONALIDAD!J17/100</f>
        <v>7.4640704682429296E-2</v>
      </c>
      <c r="AL15" s="145"/>
      <c r="AM15" s="145"/>
      <c r="AN15" s="145" t="s">
        <v>107</v>
      </c>
      <c r="AO15" s="148">
        <f>DIRECCIONALIDAD!J18/100</f>
        <v>1.0199350950394067E-2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2" t="s">
        <v>143</v>
      </c>
      <c r="B16" s="153">
        <f>MAX(B14:K14)</f>
        <v>2281</v>
      </c>
      <c r="C16" s="145" t="s">
        <v>105</v>
      </c>
      <c r="D16" s="154">
        <f>+B16*D15</f>
        <v>1962.2576419213974</v>
      </c>
      <c r="E16" s="145"/>
      <c r="F16" s="145" t="s">
        <v>106</v>
      </c>
      <c r="G16" s="154">
        <f>+B16*G15</f>
        <v>318.74235807860259</v>
      </c>
      <c r="H16" s="145"/>
      <c r="I16" s="145" t="s">
        <v>107</v>
      </c>
      <c r="J16" s="154">
        <f>+B16*J15</f>
        <v>0</v>
      </c>
      <c r="K16" s="147"/>
      <c r="L16" s="141"/>
      <c r="M16" s="153">
        <f>MAX(M14:AB14)</f>
        <v>1858</v>
      </c>
      <c r="N16" s="145"/>
      <c r="O16" s="145" t="s">
        <v>105</v>
      </c>
      <c r="P16" s="155">
        <f>+M16*P15</f>
        <v>1593.6453135536074</v>
      </c>
      <c r="Q16" s="145"/>
      <c r="R16" s="145"/>
      <c r="S16" s="145"/>
      <c r="T16" s="145" t="s">
        <v>106</v>
      </c>
      <c r="U16" s="155">
        <f>+M16*U15</f>
        <v>244.30883344571814</v>
      </c>
      <c r="V16" s="145"/>
      <c r="W16" s="145"/>
      <c r="X16" s="145"/>
      <c r="Y16" s="145" t="s">
        <v>107</v>
      </c>
      <c r="Z16" s="155">
        <f>+M16*Z15</f>
        <v>20.04585300067431</v>
      </c>
      <c r="AA16" s="145"/>
      <c r="AB16" s="147"/>
      <c r="AC16" s="141"/>
      <c r="AD16" s="153">
        <f>MAX(AD14:AO14)</f>
        <v>2186.5</v>
      </c>
      <c r="AE16" s="145" t="s">
        <v>105</v>
      </c>
      <c r="AF16" s="154">
        <f>+AD16*AF15</f>
        <v>2000.9972183588318</v>
      </c>
      <c r="AG16" s="145"/>
      <c r="AH16" s="145"/>
      <c r="AI16" s="145"/>
      <c r="AJ16" s="145" t="s">
        <v>106</v>
      </c>
      <c r="AK16" s="154">
        <f>+AD16*AK15</f>
        <v>163.20190078813167</v>
      </c>
      <c r="AL16" s="145"/>
      <c r="AM16" s="145"/>
      <c r="AN16" s="145" t="s">
        <v>107</v>
      </c>
      <c r="AO16" s="156">
        <f>+AD16*AO15</f>
        <v>22.300880853036627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  <c r="Q17" s="141"/>
      <c r="R17" s="141"/>
      <c r="S17" s="141"/>
      <c r="T17" s="236" t="s">
        <v>101</v>
      </c>
      <c r="U17" s="236"/>
      <c r="V17" s="149">
        <v>2</v>
      </c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102</v>
      </c>
      <c r="B18" s="142">
        <f>'G-3'!F10</f>
        <v>147.5</v>
      </c>
      <c r="C18" s="142">
        <f>'G-3'!F11</f>
        <v>148</v>
      </c>
      <c r="D18" s="142">
        <f>'G-3'!F12</f>
        <v>138</v>
      </c>
      <c r="E18" s="142">
        <f>'G-3'!F13</f>
        <v>136.5</v>
      </c>
      <c r="F18" s="142">
        <f>'G-3'!F14</f>
        <v>139</v>
      </c>
      <c r="G18" s="142">
        <f>'G-3'!F15</f>
        <v>130</v>
      </c>
      <c r="H18" s="142">
        <f>'G-3'!F16</f>
        <v>132</v>
      </c>
      <c r="I18" s="142">
        <f>'G-3'!F17</f>
        <v>142</v>
      </c>
      <c r="J18" s="142">
        <f>'G-3'!F18</f>
        <v>144</v>
      </c>
      <c r="K18" s="142">
        <f>'G-3'!F19</f>
        <v>147</v>
      </c>
      <c r="L18" s="143"/>
      <c r="M18" s="142">
        <f>'G-3'!F20</f>
        <v>158.5</v>
      </c>
      <c r="N18" s="142">
        <f>'G-3'!F21</f>
        <v>142.5</v>
      </c>
      <c r="O18" s="142">
        <f>'G-3'!F22</f>
        <v>143.5</v>
      </c>
      <c r="P18" s="142">
        <f>'G-3'!M10</f>
        <v>157.5</v>
      </c>
      <c r="Q18" s="142">
        <f>'G-3'!M11</f>
        <v>168.5</v>
      </c>
      <c r="R18" s="142">
        <f>'G-3'!M12</f>
        <v>146</v>
      </c>
      <c r="S18" s="142">
        <f>'G-3'!M13</f>
        <v>136</v>
      </c>
      <c r="T18" s="142">
        <f>'G-3'!M14</f>
        <v>143.5</v>
      </c>
      <c r="U18" s="142">
        <f>'G-3'!M15</f>
        <v>145.5</v>
      </c>
      <c r="V18" s="142">
        <f>'G-3'!M16</f>
        <v>145.5</v>
      </c>
      <c r="W18" s="142">
        <f>'G-3'!M17</f>
        <v>131</v>
      </c>
      <c r="X18" s="142">
        <f>'G-3'!M18</f>
        <v>142.5</v>
      </c>
      <c r="Y18" s="142">
        <f>'G-3'!M19</f>
        <v>156</v>
      </c>
      <c r="Z18" s="142">
        <f>'G-3'!M20</f>
        <v>144.5</v>
      </c>
      <c r="AA18" s="142">
        <f>'G-3'!M21</f>
        <v>107.5</v>
      </c>
      <c r="AB18" s="142">
        <f>'G-3'!M22</f>
        <v>159.5</v>
      </c>
      <c r="AC18" s="143"/>
      <c r="AD18" s="142">
        <f>'G-3'!T10</f>
        <v>153</v>
      </c>
      <c r="AE18" s="142">
        <f>'G-3'!T11</f>
        <v>158</v>
      </c>
      <c r="AF18" s="142">
        <f>'G-3'!T12</f>
        <v>146.5</v>
      </c>
      <c r="AG18" s="142">
        <f>'G-3'!T13</f>
        <v>135.5</v>
      </c>
      <c r="AH18" s="142">
        <f>'G-3'!T14</f>
        <v>161.5</v>
      </c>
      <c r="AI18" s="142">
        <f>'G-3'!T15</f>
        <v>152</v>
      </c>
      <c r="AJ18" s="142">
        <f>'G-3'!T16</f>
        <v>133</v>
      </c>
      <c r="AK18" s="142">
        <f>'G-3'!T17</f>
        <v>141</v>
      </c>
      <c r="AL18" s="142">
        <f>'G-3'!T18</f>
        <v>122</v>
      </c>
      <c r="AM18" s="142">
        <f>'G-3'!T19</f>
        <v>131.5</v>
      </c>
      <c r="AN18" s="142">
        <f>'G-3'!T20</f>
        <v>133</v>
      </c>
      <c r="AO18" s="142">
        <f>'G-3'!T21</f>
        <v>137.5</v>
      </c>
      <c r="AP18" s="101"/>
      <c r="AQ18" s="101"/>
      <c r="AR18" s="101"/>
      <c r="AS18" s="101"/>
      <c r="AT18" s="101"/>
      <c r="AU18" s="101">
        <f t="shared" ref="AU18:BA18" si="6">E19</f>
        <v>570</v>
      </c>
      <c r="AV18" s="101">
        <f t="shared" si="6"/>
        <v>561.5</v>
      </c>
      <c r="AW18" s="101">
        <f t="shared" si="6"/>
        <v>543.5</v>
      </c>
      <c r="AX18" s="101">
        <f t="shared" si="6"/>
        <v>537.5</v>
      </c>
      <c r="AY18" s="101">
        <f t="shared" si="6"/>
        <v>543</v>
      </c>
      <c r="AZ18" s="101">
        <f t="shared" si="6"/>
        <v>548</v>
      </c>
      <c r="BA18" s="101">
        <f t="shared" si="6"/>
        <v>565</v>
      </c>
      <c r="BB18" s="101"/>
      <c r="BC18" s="101"/>
      <c r="BD18" s="101"/>
      <c r="BE18" s="101">
        <f t="shared" ref="BE18:BQ18" si="7">P19</f>
        <v>602</v>
      </c>
      <c r="BF18" s="101">
        <f t="shared" si="7"/>
        <v>612</v>
      </c>
      <c r="BG18" s="101">
        <f t="shared" si="7"/>
        <v>615.5</v>
      </c>
      <c r="BH18" s="101">
        <f t="shared" si="7"/>
        <v>608</v>
      </c>
      <c r="BI18" s="101">
        <f t="shared" si="7"/>
        <v>594</v>
      </c>
      <c r="BJ18" s="101">
        <f t="shared" si="7"/>
        <v>571</v>
      </c>
      <c r="BK18" s="101">
        <f t="shared" si="7"/>
        <v>570.5</v>
      </c>
      <c r="BL18" s="101">
        <f t="shared" si="7"/>
        <v>565.5</v>
      </c>
      <c r="BM18" s="101">
        <f t="shared" si="7"/>
        <v>564.5</v>
      </c>
      <c r="BN18" s="101">
        <f t="shared" si="7"/>
        <v>575</v>
      </c>
      <c r="BO18" s="101">
        <f t="shared" si="7"/>
        <v>574</v>
      </c>
      <c r="BP18" s="101">
        <f t="shared" si="7"/>
        <v>550.5</v>
      </c>
      <c r="BQ18" s="101">
        <f t="shared" si="7"/>
        <v>567.5</v>
      </c>
      <c r="BR18" s="101"/>
      <c r="BS18" s="101"/>
      <c r="BT18" s="101"/>
      <c r="BU18" s="101">
        <f t="shared" ref="BU18:CC18" si="8">AG19</f>
        <v>593</v>
      </c>
      <c r="BV18" s="101">
        <f t="shared" si="8"/>
        <v>601.5</v>
      </c>
      <c r="BW18" s="101">
        <f t="shared" si="8"/>
        <v>595.5</v>
      </c>
      <c r="BX18" s="101">
        <f t="shared" si="8"/>
        <v>582</v>
      </c>
      <c r="BY18" s="101">
        <f t="shared" si="8"/>
        <v>587.5</v>
      </c>
      <c r="BZ18" s="101">
        <f t="shared" si="8"/>
        <v>548</v>
      </c>
      <c r="CA18" s="101">
        <f t="shared" si="8"/>
        <v>527.5</v>
      </c>
      <c r="CB18" s="101">
        <f t="shared" si="8"/>
        <v>527.5</v>
      </c>
      <c r="CC18" s="101">
        <f t="shared" si="8"/>
        <v>524</v>
      </c>
    </row>
    <row r="19" spans="1:81" ht="16.5" customHeight="1" x14ac:dyDescent="0.2">
      <c r="A19" s="100" t="s">
        <v>103</v>
      </c>
      <c r="B19" s="142"/>
      <c r="C19" s="142"/>
      <c r="D19" s="142"/>
      <c r="E19" s="142">
        <f>B18+C18+D18+E18</f>
        <v>570</v>
      </c>
      <c r="F19" s="142">
        <f t="shared" ref="F19:K19" si="9">C18+D18+E18+F18</f>
        <v>561.5</v>
      </c>
      <c r="G19" s="142">
        <f t="shared" si="9"/>
        <v>543.5</v>
      </c>
      <c r="H19" s="142">
        <f t="shared" si="9"/>
        <v>537.5</v>
      </c>
      <c r="I19" s="142">
        <f t="shared" si="9"/>
        <v>543</v>
      </c>
      <c r="J19" s="142">
        <f t="shared" si="9"/>
        <v>548</v>
      </c>
      <c r="K19" s="142">
        <f t="shared" si="9"/>
        <v>565</v>
      </c>
      <c r="L19" s="143"/>
      <c r="M19" s="142"/>
      <c r="N19" s="142"/>
      <c r="O19" s="142"/>
      <c r="P19" s="142">
        <f>M18+N18+O18+P18</f>
        <v>602</v>
      </c>
      <c r="Q19" s="142">
        <f t="shared" ref="Q19:AB19" si="10">N18+O18+P18+Q18</f>
        <v>612</v>
      </c>
      <c r="R19" s="142">
        <f t="shared" si="10"/>
        <v>615.5</v>
      </c>
      <c r="S19" s="142">
        <f t="shared" si="10"/>
        <v>608</v>
      </c>
      <c r="T19" s="142">
        <f t="shared" si="10"/>
        <v>594</v>
      </c>
      <c r="U19" s="142">
        <f t="shared" si="10"/>
        <v>571</v>
      </c>
      <c r="V19" s="142">
        <f t="shared" si="10"/>
        <v>570.5</v>
      </c>
      <c r="W19" s="142">
        <f t="shared" si="10"/>
        <v>565.5</v>
      </c>
      <c r="X19" s="142">
        <f t="shared" si="10"/>
        <v>564.5</v>
      </c>
      <c r="Y19" s="142">
        <f t="shared" si="10"/>
        <v>575</v>
      </c>
      <c r="Z19" s="142">
        <f t="shared" si="10"/>
        <v>574</v>
      </c>
      <c r="AA19" s="142">
        <f t="shared" si="10"/>
        <v>550.5</v>
      </c>
      <c r="AB19" s="142">
        <f t="shared" si="10"/>
        <v>567.5</v>
      </c>
      <c r="AC19" s="143"/>
      <c r="AD19" s="142"/>
      <c r="AE19" s="142"/>
      <c r="AF19" s="142"/>
      <c r="AG19" s="142">
        <f>AD18+AE18+AF18+AG18</f>
        <v>593</v>
      </c>
      <c r="AH19" s="142">
        <f t="shared" ref="AH19:AO19" si="11">AE18+AF18+AG18+AH18</f>
        <v>601.5</v>
      </c>
      <c r="AI19" s="142">
        <f t="shared" si="11"/>
        <v>595.5</v>
      </c>
      <c r="AJ19" s="142">
        <f t="shared" si="11"/>
        <v>582</v>
      </c>
      <c r="AK19" s="142">
        <f t="shared" si="11"/>
        <v>587.5</v>
      </c>
      <c r="AL19" s="142">
        <f t="shared" si="11"/>
        <v>548</v>
      </c>
      <c r="AM19" s="142">
        <f t="shared" si="11"/>
        <v>527.5</v>
      </c>
      <c r="AN19" s="142">
        <f t="shared" si="11"/>
        <v>527.5</v>
      </c>
      <c r="AO19" s="142">
        <f t="shared" si="11"/>
        <v>524</v>
      </c>
      <c r="AP19" s="101"/>
      <c r="AQ19" s="101"/>
      <c r="AR19" s="101"/>
      <c r="AS19" s="101"/>
      <c r="AT19" s="101"/>
      <c r="AU19" s="101">
        <f t="shared" ref="AU19:BA19" si="12">E29</f>
        <v>524.5</v>
      </c>
      <c r="AV19" s="101">
        <f t="shared" si="12"/>
        <v>444.5</v>
      </c>
      <c r="AW19" s="101">
        <f t="shared" si="12"/>
        <v>356.5</v>
      </c>
      <c r="AX19" s="101">
        <f t="shared" si="12"/>
        <v>340</v>
      </c>
      <c r="AY19" s="101">
        <f t="shared" si="12"/>
        <v>312</v>
      </c>
      <c r="AZ19" s="101">
        <f t="shared" si="12"/>
        <v>288.5</v>
      </c>
      <c r="BA19" s="101">
        <f t="shared" si="12"/>
        <v>274.5</v>
      </c>
      <c r="BB19" s="101"/>
      <c r="BC19" s="101"/>
      <c r="BD19" s="101"/>
      <c r="BE19" s="101">
        <f t="shared" ref="BE19:BQ19" si="13">P29</f>
        <v>326</v>
      </c>
      <c r="BF19" s="101">
        <f t="shared" si="13"/>
        <v>312</v>
      </c>
      <c r="BG19" s="101">
        <f t="shared" si="13"/>
        <v>282.5</v>
      </c>
      <c r="BH19" s="101">
        <f t="shared" si="13"/>
        <v>288</v>
      </c>
      <c r="BI19" s="101">
        <f t="shared" si="13"/>
        <v>267.5</v>
      </c>
      <c r="BJ19" s="101">
        <f t="shared" si="13"/>
        <v>263.5</v>
      </c>
      <c r="BK19" s="101">
        <f t="shared" si="13"/>
        <v>256</v>
      </c>
      <c r="BL19" s="101">
        <f t="shared" si="13"/>
        <v>250</v>
      </c>
      <c r="BM19" s="101">
        <f t="shared" si="13"/>
        <v>242.5</v>
      </c>
      <c r="BN19" s="101">
        <f t="shared" si="13"/>
        <v>256</v>
      </c>
      <c r="BO19" s="101">
        <f t="shared" si="13"/>
        <v>279.5</v>
      </c>
      <c r="BP19" s="101">
        <f t="shared" si="13"/>
        <v>287</v>
      </c>
      <c r="BQ19" s="101">
        <f t="shared" si="13"/>
        <v>311.5</v>
      </c>
      <c r="BR19" s="101"/>
      <c r="BS19" s="101"/>
      <c r="BT19" s="101"/>
      <c r="BU19" s="101">
        <f t="shared" ref="BU19:CC19" si="14">AG29</f>
        <v>632</v>
      </c>
      <c r="BV19" s="101">
        <f t="shared" si="14"/>
        <v>626</v>
      </c>
      <c r="BW19" s="101">
        <f t="shared" si="14"/>
        <v>623</v>
      </c>
      <c r="BX19" s="101">
        <f t="shared" si="14"/>
        <v>634.5</v>
      </c>
      <c r="BY19" s="101">
        <f t="shared" si="14"/>
        <v>546.5</v>
      </c>
      <c r="BZ19" s="101">
        <f t="shared" si="14"/>
        <v>552.5</v>
      </c>
      <c r="CA19" s="101">
        <f t="shared" si="14"/>
        <v>520</v>
      </c>
      <c r="CB19" s="101">
        <f t="shared" si="14"/>
        <v>469</v>
      </c>
      <c r="CC19" s="101">
        <f t="shared" si="14"/>
        <v>424.5</v>
      </c>
    </row>
    <row r="20" spans="1:81" ht="16.5" customHeight="1" x14ac:dyDescent="0.2">
      <c r="A20" s="97" t="s">
        <v>104</v>
      </c>
      <c r="B20" s="144"/>
      <c r="C20" s="145" t="s">
        <v>105</v>
      </c>
      <c r="D20" s="146">
        <f>DIRECCIONALIDAD!J19/100</f>
        <v>0</v>
      </c>
      <c r="E20" s="145"/>
      <c r="F20" s="145" t="s">
        <v>106</v>
      </c>
      <c r="G20" s="146">
        <f>DIRECCIONALIDAD!J20/100</f>
        <v>0.88123515439429934</v>
      </c>
      <c r="H20" s="145"/>
      <c r="I20" s="145" t="s">
        <v>107</v>
      </c>
      <c r="J20" s="146">
        <f>DIRECCIONALIDAD!J21/100</f>
        <v>0.11876484560570071</v>
      </c>
      <c r="K20" s="147"/>
      <c r="L20" s="141"/>
      <c r="M20" s="144"/>
      <c r="N20" s="145"/>
      <c r="O20" s="145" t="s">
        <v>105</v>
      </c>
      <c r="P20" s="146">
        <f>DIRECCIONALIDAD!J22/100</f>
        <v>0</v>
      </c>
      <c r="Q20" s="145"/>
      <c r="R20" s="145"/>
      <c r="S20" s="145"/>
      <c r="T20" s="145" t="s">
        <v>106</v>
      </c>
      <c r="U20" s="146">
        <f>DIRECCIONALIDAD!J23/100</f>
        <v>0.86329588014981273</v>
      </c>
      <c r="V20" s="145"/>
      <c r="W20" s="145"/>
      <c r="X20" s="145"/>
      <c r="Y20" s="145" t="s">
        <v>107</v>
      </c>
      <c r="Z20" s="146">
        <f>DIRECCIONALIDAD!J24/100</f>
        <v>0.13670411985018727</v>
      </c>
      <c r="AA20" s="145"/>
      <c r="AB20" s="147"/>
      <c r="AC20" s="141"/>
      <c r="AD20" s="144"/>
      <c r="AE20" s="145" t="s">
        <v>105</v>
      </c>
      <c r="AF20" s="146">
        <f>DIRECCIONALIDAD!J25/100</f>
        <v>0</v>
      </c>
      <c r="AG20" s="145"/>
      <c r="AH20" s="145"/>
      <c r="AI20" s="145"/>
      <c r="AJ20" s="145" t="s">
        <v>106</v>
      </c>
      <c r="AK20" s="146">
        <f>DIRECCIONALIDAD!J26/100</f>
        <v>0.73003802281368824</v>
      </c>
      <c r="AL20" s="145"/>
      <c r="AM20" s="145"/>
      <c r="AN20" s="145" t="s">
        <v>107</v>
      </c>
      <c r="AO20" s="148">
        <f>DIRECCIONALIDAD!J27/100</f>
        <v>0.26996197718631176</v>
      </c>
      <c r="AP20" s="92"/>
      <c r="AQ20" s="92"/>
      <c r="AR20" s="92"/>
      <c r="AS20" s="92"/>
      <c r="AT20" s="92"/>
      <c r="AU20" s="92">
        <f t="shared" ref="AU20:BA20" si="15">E24</f>
        <v>52</v>
      </c>
      <c r="AV20" s="92">
        <f t="shared" si="15"/>
        <v>60</v>
      </c>
      <c r="AW20" s="92">
        <f t="shared" si="15"/>
        <v>53</v>
      </c>
      <c r="AX20" s="92">
        <f t="shared" si="15"/>
        <v>49</v>
      </c>
      <c r="AY20" s="92">
        <f t="shared" si="15"/>
        <v>51</v>
      </c>
      <c r="AZ20" s="92">
        <f t="shared" si="15"/>
        <v>44</v>
      </c>
      <c r="BA20" s="92">
        <f t="shared" si="15"/>
        <v>53</v>
      </c>
      <c r="BB20" s="92"/>
      <c r="BC20" s="92"/>
      <c r="BD20" s="92"/>
      <c r="BE20" s="92">
        <f t="shared" ref="BE20:BQ20" si="16">P24</f>
        <v>65</v>
      </c>
      <c r="BF20" s="92">
        <f t="shared" si="16"/>
        <v>65</v>
      </c>
      <c r="BG20" s="92">
        <f t="shared" si="16"/>
        <v>67</v>
      </c>
      <c r="BH20" s="92">
        <f t="shared" si="16"/>
        <v>61</v>
      </c>
      <c r="BI20" s="92">
        <f t="shared" si="16"/>
        <v>49</v>
      </c>
      <c r="BJ20" s="92">
        <f t="shared" si="16"/>
        <v>43</v>
      </c>
      <c r="BK20" s="92">
        <f t="shared" si="16"/>
        <v>39</v>
      </c>
      <c r="BL20" s="92">
        <f t="shared" si="16"/>
        <v>35</v>
      </c>
      <c r="BM20" s="92">
        <f t="shared" si="16"/>
        <v>38</v>
      </c>
      <c r="BN20" s="92">
        <f t="shared" si="16"/>
        <v>42</v>
      </c>
      <c r="BO20" s="92">
        <f t="shared" si="16"/>
        <v>50</v>
      </c>
      <c r="BP20" s="92">
        <f t="shared" si="16"/>
        <v>56</v>
      </c>
      <c r="BQ20" s="92">
        <f t="shared" si="16"/>
        <v>54</v>
      </c>
      <c r="BR20" s="92"/>
      <c r="BS20" s="92"/>
      <c r="BT20" s="92"/>
      <c r="BU20" s="92">
        <f t="shared" ref="BU20:CC20" si="17">AG24</f>
        <v>65</v>
      </c>
      <c r="BV20" s="92">
        <f t="shared" si="17"/>
        <v>70</v>
      </c>
      <c r="BW20" s="92">
        <f t="shared" si="17"/>
        <v>75.5</v>
      </c>
      <c r="BX20" s="92">
        <f t="shared" si="17"/>
        <v>71.5</v>
      </c>
      <c r="BY20" s="92">
        <f t="shared" si="17"/>
        <v>70.5</v>
      </c>
      <c r="BZ20" s="92">
        <f t="shared" si="17"/>
        <v>70.5</v>
      </c>
      <c r="CA20" s="92">
        <f t="shared" si="17"/>
        <v>66</v>
      </c>
      <c r="CB20" s="92">
        <f t="shared" si="17"/>
        <v>60</v>
      </c>
      <c r="CC20" s="92">
        <f t="shared" si="17"/>
        <v>54</v>
      </c>
    </row>
    <row r="21" spans="1:81" ht="16.5" customHeight="1" x14ac:dyDescent="0.2">
      <c r="A21" s="152" t="s">
        <v>143</v>
      </c>
      <c r="B21" s="153">
        <f>MAX(B19:K19)</f>
        <v>570</v>
      </c>
      <c r="C21" s="145" t="s">
        <v>105</v>
      </c>
      <c r="D21" s="154">
        <f>+B21*D20</f>
        <v>0</v>
      </c>
      <c r="E21" s="145"/>
      <c r="F21" s="145" t="s">
        <v>106</v>
      </c>
      <c r="G21" s="154">
        <f>+B21*G20</f>
        <v>502.30403800475062</v>
      </c>
      <c r="H21" s="145"/>
      <c r="I21" s="145" t="s">
        <v>107</v>
      </c>
      <c r="J21" s="154">
        <f>+B21*J20</f>
        <v>67.695961995249405</v>
      </c>
      <c r="K21" s="147"/>
      <c r="L21" s="141"/>
      <c r="M21" s="153">
        <f>MAX(M19:AB19)</f>
        <v>615.5</v>
      </c>
      <c r="N21" s="145"/>
      <c r="O21" s="145" t="s">
        <v>105</v>
      </c>
      <c r="P21" s="155">
        <f>+M21*P20</f>
        <v>0</v>
      </c>
      <c r="Q21" s="145"/>
      <c r="R21" s="145"/>
      <c r="S21" s="145"/>
      <c r="T21" s="145" t="s">
        <v>106</v>
      </c>
      <c r="U21" s="155">
        <f>+M21*U20</f>
        <v>531.35861423220979</v>
      </c>
      <c r="V21" s="145"/>
      <c r="W21" s="145"/>
      <c r="X21" s="145"/>
      <c r="Y21" s="145" t="s">
        <v>107</v>
      </c>
      <c r="Z21" s="155">
        <f>+M21*Z20</f>
        <v>84.141385767790268</v>
      </c>
      <c r="AA21" s="145"/>
      <c r="AB21" s="147"/>
      <c r="AC21" s="141"/>
      <c r="AD21" s="153">
        <f>MAX(AD19:AO19)</f>
        <v>601.5</v>
      </c>
      <c r="AE21" s="145" t="s">
        <v>105</v>
      </c>
      <c r="AF21" s="154">
        <f>+AD21*AF20</f>
        <v>0</v>
      </c>
      <c r="AG21" s="145"/>
      <c r="AH21" s="145"/>
      <c r="AI21" s="145"/>
      <c r="AJ21" s="145" t="s">
        <v>106</v>
      </c>
      <c r="AK21" s="154">
        <f>+AD21*AK20</f>
        <v>439.11787072243345</v>
      </c>
      <c r="AL21" s="145"/>
      <c r="AM21" s="145"/>
      <c r="AN21" s="145" t="s">
        <v>107</v>
      </c>
      <c r="AO21" s="156">
        <f>+AD21*AO20</f>
        <v>162.38212927756652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1"/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236" t="s">
        <v>101</v>
      </c>
      <c r="U22" s="236"/>
      <c r="V22" s="149" t="s">
        <v>144</v>
      </c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92"/>
      <c r="AQ22" s="92"/>
      <c r="AR22" s="92"/>
      <c r="AS22" s="92"/>
      <c r="AT22" s="92"/>
      <c r="AU22" s="92">
        <f t="shared" ref="AU22:BA22" si="18">E34</f>
        <v>3419.5</v>
      </c>
      <c r="AV22" s="92">
        <f t="shared" si="18"/>
        <v>3347</v>
      </c>
      <c r="AW22" s="92">
        <f t="shared" si="18"/>
        <v>3203</v>
      </c>
      <c r="AX22" s="92">
        <f t="shared" si="18"/>
        <v>3170.5</v>
      </c>
      <c r="AY22" s="92">
        <f t="shared" si="18"/>
        <v>3117</v>
      </c>
      <c r="AZ22" s="92">
        <f t="shared" si="18"/>
        <v>3065.5</v>
      </c>
      <c r="BA22" s="92">
        <f t="shared" si="18"/>
        <v>3051.5</v>
      </c>
      <c r="BB22" s="92"/>
      <c r="BC22" s="92"/>
      <c r="BD22" s="92"/>
      <c r="BE22" s="92">
        <f t="shared" ref="BE22:BQ22" si="19">P34</f>
        <v>2851</v>
      </c>
      <c r="BF22" s="92">
        <f t="shared" si="19"/>
        <v>2829</v>
      </c>
      <c r="BG22" s="92">
        <f t="shared" si="19"/>
        <v>2630</v>
      </c>
      <c r="BH22" s="92">
        <f t="shared" si="19"/>
        <v>2755.5</v>
      </c>
      <c r="BI22" s="92">
        <f t="shared" si="19"/>
        <v>2625.5</v>
      </c>
      <c r="BJ22" s="92">
        <f t="shared" si="19"/>
        <v>2438</v>
      </c>
      <c r="BK22" s="92">
        <f t="shared" si="19"/>
        <v>2395</v>
      </c>
      <c r="BL22" s="92">
        <f t="shared" si="19"/>
        <v>2328.5</v>
      </c>
      <c r="BM22" s="92">
        <f t="shared" si="19"/>
        <v>2317</v>
      </c>
      <c r="BN22" s="92">
        <f t="shared" si="19"/>
        <v>2379</v>
      </c>
      <c r="BO22" s="92">
        <f t="shared" si="19"/>
        <v>2441</v>
      </c>
      <c r="BP22" s="92">
        <f t="shared" si="19"/>
        <v>2509</v>
      </c>
      <c r="BQ22" s="92">
        <f t="shared" si="19"/>
        <v>2496</v>
      </c>
      <c r="BR22" s="92"/>
      <c r="BS22" s="92"/>
      <c r="BT22" s="92"/>
      <c r="BU22" s="92">
        <f t="shared" ref="BU22:CC22" si="20">AG34</f>
        <v>3207.5</v>
      </c>
      <c r="BV22" s="92">
        <f t="shared" si="20"/>
        <v>3184</v>
      </c>
      <c r="BW22" s="92">
        <f t="shared" si="20"/>
        <v>3242.5</v>
      </c>
      <c r="BX22" s="92">
        <f t="shared" si="20"/>
        <v>3139</v>
      </c>
      <c r="BY22" s="92">
        <f t="shared" si="20"/>
        <v>3104.5</v>
      </c>
      <c r="BZ22" s="92">
        <f t="shared" si="20"/>
        <v>3125</v>
      </c>
      <c r="CA22" s="92">
        <f t="shared" si="20"/>
        <v>3112</v>
      </c>
      <c r="CB22" s="92">
        <f t="shared" si="20"/>
        <v>3242</v>
      </c>
      <c r="CC22" s="92">
        <f t="shared" si="20"/>
        <v>3189</v>
      </c>
    </row>
    <row r="23" spans="1:81" ht="16.5" customHeight="1" x14ac:dyDescent="0.2">
      <c r="A23" s="100" t="s">
        <v>102</v>
      </c>
      <c r="B23" s="142">
        <f>'G-4'!F10</f>
        <v>10</v>
      </c>
      <c r="C23" s="142">
        <f>'G-4'!F11</f>
        <v>16</v>
      </c>
      <c r="D23" s="142">
        <f>'G-4'!F12</f>
        <v>14</v>
      </c>
      <c r="E23" s="142">
        <f>'G-4'!F13</f>
        <v>12</v>
      </c>
      <c r="F23" s="142">
        <f>'G-4'!F14</f>
        <v>18</v>
      </c>
      <c r="G23" s="142">
        <f>'G-4'!F15</f>
        <v>9</v>
      </c>
      <c r="H23" s="142">
        <f>'G-4'!F16</f>
        <v>10</v>
      </c>
      <c r="I23" s="142">
        <f>'G-4'!F17</f>
        <v>14</v>
      </c>
      <c r="J23" s="142">
        <f>'G-4'!F18</f>
        <v>11</v>
      </c>
      <c r="K23" s="142">
        <f>'G-4'!F19</f>
        <v>18</v>
      </c>
      <c r="L23" s="143"/>
      <c r="M23" s="142">
        <f>'G-4'!F20</f>
        <v>18</v>
      </c>
      <c r="N23" s="142">
        <f>'G-4'!F21</f>
        <v>10</v>
      </c>
      <c r="O23" s="142">
        <f>'G-4'!F22</f>
        <v>16</v>
      </c>
      <c r="P23" s="142">
        <f>'G-4'!M10</f>
        <v>21</v>
      </c>
      <c r="Q23" s="142">
        <f>'G-4'!M11</f>
        <v>18</v>
      </c>
      <c r="R23" s="142">
        <f>'G-4'!M12</f>
        <v>12</v>
      </c>
      <c r="S23" s="142">
        <f>'G-4'!M13</f>
        <v>10</v>
      </c>
      <c r="T23" s="142">
        <f>'G-4'!M14</f>
        <v>9</v>
      </c>
      <c r="U23" s="142">
        <f>'G-4'!M15</f>
        <v>12</v>
      </c>
      <c r="V23" s="142">
        <f>'G-4'!M16</f>
        <v>8</v>
      </c>
      <c r="W23" s="142">
        <f>'G-4'!M17</f>
        <v>6</v>
      </c>
      <c r="X23" s="142">
        <f>'G-4'!M18</f>
        <v>12</v>
      </c>
      <c r="Y23" s="142">
        <f>'G-4'!M19</f>
        <v>16</v>
      </c>
      <c r="Z23" s="142">
        <f>'G-4'!M20</f>
        <v>16</v>
      </c>
      <c r="AA23" s="142">
        <f>'G-4'!M21</f>
        <v>12</v>
      </c>
      <c r="AB23" s="142">
        <f>'G-4'!M22</f>
        <v>10</v>
      </c>
      <c r="AC23" s="143"/>
      <c r="AD23" s="142">
        <f>'G-4'!T10</f>
        <v>11</v>
      </c>
      <c r="AE23" s="142">
        <f>'G-4'!T11</f>
        <v>17</v>
      </c>
      <c r="AF23" s="142">
        <f>'G-4'!T12</f>
        <v>20</v>
      </c>
      <c r="AG23" s="142">
        <f>'G-4'!T13</f>
        <v>17</v>
      </c>
      <c r="AH23" s="142">
        <f>'G-4'!T14</f>
        <v>16</v>
      </c>
      <c r="AI23" s="142">
        <f>'G-4'!T15</f>
        <v>22.5</v>
      </c>
      <c r="AJ23" s="142">
        <f>'G-4'!T16</f>
        <v>16</v>
      </c>
      <c r="AK23" s="142">
        <f>'G-4'!T17</f>
        <v>16</v>
      </c>
      <c r="AL23" s="142">
        <f>'G-4'!T18</f>
        <v>16</v>
      </c>
      <c r="AM23" s="142">
        <f>'G-4'!T19</f>
        <v>18</v>
      </c>
      <c r="AN23" s="142">
        <f>'G-4'!T20</f>
        <v>10</v>
      </c>
      <c r="AO23" s="142">
        <f>'G-4'!T21</f>
        <v>10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103</v>
      </c>
      <c r="B24" s="142"/>
      <c r="C24" s="142"/>
      <c r="D24" s="142"/>
      <c r="E24" s="142">
        <f>B23+C23+D23+E23</f>
        <v>52</v>
      </c>
      <c r="F24" s="142">
        <f t="shared" ref="F24:K24" si="21">C23+D23+E23+F23</f>
        <v>60</v>
      </c>
      <c r="G24" s="142">
        <f t="shared" si="21"/>
        <v>53</v>
      </c>
      <c r="H24" s="142">
        <f t="shared" si="21"/>
        <v>49</v>
      </c>
      <c r="I24" s="142">
        <f t="shared" si="21"/>
        <v>51</v>
      </c>
      <c r="J24" s="142">
        <f t="shared" si="21"/>
        <v>44</v>
      </c>
      <c r="K24" s="142">
        <f t="shared" si="21"/>
        <v>53</v>
      </c>
      <c r="L24" s="143"/>
      <c r="M24" s="142"/>
      <c r="N24" s="142"/>
      <c r="O24" s="142"/>
      <c r="P24" s="142">
        <f>M23+N23+O23+P23</f>
        <v>65</v>
      </c>
      <c r="Q24" s="142">
        <f t="shared" ref="Q24:AB24" si="22">N23+O23+P23+Q23</f>
        <v>65</v>
      </c>
      <c r="R24" s="142">
        <f t="shared" si="22"/>
        <v>67</v>
      </c>
      <c r="S24" s="142">
        <f t="shared" si="22"/>
        <v>61</v>
      </c>
      <c r="T24" s="142">
        <f t="shared" si="22"/>
        <v>49</v>
      </c>
      <c r="U24" s="142">
        <f t="shared" si="22"/>
        <v>43</v>
      </c>
      <c r="V24" s="142">
        <f t="shared" si="22"/>
        <v>39</v>
      </c>
      <c r="W24" s="142">
        <f t="shared" si="22"/>
        <v>35</v>
      </c>
      <c r="X24" s="142">
        <f t="shared" si="22"/>
        <v>38</v>
      </c>
      <c r="Y24" s="142">
        <f t="shared" si="22"/>
        <v>42</v>
      </c>
      <c r="Z24" s="142">
        <f t="shared" si="22"/>
        <v>50</v>
      </c>
      <c r="AA24" s="142">
        <f t="shared" si="22"/>
        <v>56</v>
      </c>
      <c r="AB24" s="142">
        <f t="shared" si="22"/>
        <v>54</v>
      </c>
      <c r="AC24" s="143"/>
      <c r="AD24" s="142"/>
      <c r="AE24" s="142"/>
      <c r="AF24" s="142"/>
      <c r="AG24" s="142">
        <f>AD23+AE23+AF23+AG23</f>
        <v>65</v>
      </c>
      <c r="AH24" s="142">
        <f t="shared" ref="AH24:AO24" si="23">AE23+AF23+AG23+AH23</f>
        <v>70</v>
      </c>
      <c r="AI24" s="142">
        <f t="shared" si="23"/>
        <v>75.5</v>
      </c>
      <c r="AJ24" s="142">
        <f t="shared" si="23"/>
        <v>71.5</v>
      </c>
      <c r="AK24" s="142">
        <f t="shared" si="23"/>
        <v>70.5</v>
      </c>
      <c r="AL24" s="142">
        <f t="shared" si="23"/>
        <v>70.5</v>
      </c>
      <c r="AM24" s="142">
        <f t="shared" si="23"/>
        <v>66</v>
      </c>
      <c r="AN24" s="142">
        <f t="shared" si="23"/>
        <v>60</v>
      </c>
      <c r="AO24" s="142">
        <f t="shared" si="23"/>
        <v>54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104</v>
      </c>
      <c r="B25" s="144"/>
      <c r="C25" s="145" t="s">
        <v>105</v>
      </c>
      <c r="D25" s="146">
        <f>DIRECCIONALIDAD!J28/100</f>
        <v>0</v>
      </c>
      <c r="E25" s="145"/>
      <c r="F25" s="145" t="s">
        <v>106</v>
      </c>
      <c r="G25" s="146">
        <f>DIRECCIONALIDAD!J29/100</f>
        <v>1</v>
      </c>
      <c r="H25" s="145"/>
      <c r="I25" s="145" t="s">
        <v>107</v>
      </c>
      <c r="J25" s="146">
        <f>DIRECCIONALIDAD!J30/100</f>
        <v>0</v>
      </c>
      <c r="K25" s="147"/>
      <c r="L25" s="141"/>
      <c r="M25" s="144"/>
      <c r="N25" s="145"/>
      <c r="O25" s="145" t="s">
        <v>105</v>
      </c>
      <c r="P25" s="146">
        <f>DIRECCIONALIDAD!J31/100</f>
        <v>0</v>
      </c>
      <c r="Q25" s="145"/>
      <c r="R25" s="145"/>
      <c r="S25" s="145"/>
      <c r="T25" s="145" t="s">
        <v>106</v>
      </c>
      <c r="U25" s="146">
        <f>DIRECCIONALIDAD!J32/100</f>
        <v>1</v>
      </c>
      <c r="V25" s="145"/>
      <c r="W25" s="145"/>
      <c r="X25" s="145"/>
      <c r="Y25" s="145" t="s">
        <v>107</v>
      </c>
      <c r="Z25" s="146">
        <f>DIRECCIONALIDAD!J33/100</f>
        <v>0</v>
      </c>
      <c r="AA25" s="145"/>
      <c r="AB25" s="145"/>
      <c r="AC25" s="141"/>
      <c r="AD25" s="144"/>
      <c r="AE25" s="145" t="s">
        <v>105</v>
      </c>
      <c r="AF25" s="146">
        <f>DIRECCIONALIDAD!J34/100</f>
        <v>0</v>
      </c>
      <c r="AG25" s="145"/>
      <c r="AH25" s="145"/>
      <c r="AI25" s="145"/>
      <c r="AJ25" s="145" t="s">
        <v>106</v>
      </c>
      <c r="AK25" s="146">
        <f>DIRECCIONALIDAD!J35/100</f>
        <v>1</v>
      </c>
      <c r="AL25" s="145"/>
      <c r="AM25" s="145"/>
      <c r="AN25" s="145" t="s">
        <v>107</v>
      </c>
      <c r="AO25" s="146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2" t="s">
        <v>143</v>
      </c>
      <c r="B26" s="153">
        <f>MAX(B24:K24)</f>
        <v>60</v>
      </c>
      <c r="C26" s="145" t="s">
        <v>105</v>
      </c>
      <c r="D26" s="154">
        <f>+B26*D25</f>
        <v>0</v>
      </c>
      <c r="E26" s="145"/>
      <c r="F26" s="145" t="s">
        <v>106</v>
      </c>
      <c r="G26" s="154">
        <f>+B26*G25</f>
        <v>60</v>
      </c>
      <c r="H26" s="145"/>
      <c r="I26" s="145" t="s">
        <v>107</v>
      </c>
      <c r="J26" s="154">
        <f>+B26*J25</f>
        <v>0</v>
      </c>
      <c r="K26" s="147"/>
      <c r="L26" s="141"/>
      <c r="M26" s="153">
        <f>MAX(M24:AB24)</f>
        <v>67</v>
      </c>
      <c r="N26" s="145"/>
      <c r="O26" s="145" t="s">
        <v>105</v>
      </c>
      <c r="P26" s="155">
        <f>+M26*P25</f>
        <v>0</v>
      </c>
      <c r="Q26" s="145"/>
      <c r="R26" s="145"/>
      <c r="S26" s="145"/>
      <c r="T26" s="145" t="s">
        <v>106</v>
      </c>
      <c r="U26" s="155">
        <f>+M26*U25</f>
        <v>67</v>
      </c>
      <c r="V26" s="145"/>
      <c r="W26" s="145"/>
      <c r="X26" s="145"/>
      <c r="Y26" s="145" t="s">
        <v>107</v>
      </c>
      <c r="Z26" s="155">
        <f>+M26*Z25</f>
        <v>0</v>
      </c>
      <c r="AA26" s="145"/>
      <c r="AB26" s="147"/>
      <c r="AC26" s="141"/>
      <c r="AD26" s="153">
        <f>MAX(AD24:AO24)</f>
        <v>75.5</v>
      </c>
      <c r="AE26" s="145" t="s">
        <v>105</v>
      </c>
      <c r="AF26" s="154">
        <f>+AD26*AF25</f>
        <v>0</v>
      </c>
      <c r="AG26" s="145"/>
      <c r="AH26" s="145"/>
      <c r="AI26" s="145"/>
      <c r="AJ26" s="145" t="s">
        <v>106</v>
      </c>
      <c r="AK26" s="154">
        <f>+AD26*AK25</f>
        <v>75.5</v>
      </c>
      <c r="AL26" s="145"/>
      <c r="AM26" s="145"/>
      <c r="AN26" s="145" t="s">
        <v>107</v>
      </c>
      <c r="AO26" s="156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236" t="s">
        <v>101</v>
      </c>
      <c r="U27" s="236"/>
      <c r="V27" s="149">
        <v>11</v>
      </c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102</v>
      </c>
      <c r="B28" s="142">
        <f>'G-3A'!F10</f>
        <v>153</v>
      </c>
      <c r="C28" s="142">
        <f>'G-3A'!F11</f>
        <v>165</v>
      </c>
      <c r="D28" s="142">
        <f>'G-3A'!F12</f>
        <v>111</v>
      </c>
      <c r="E28" s="142">
        <f>'G-3A'!F13</f>
        <v>95.5</v>
      </c>
      <c r="F28" s="142">
        <f>'G-3A'!F14</f>
        <v>73</v>
      </c>
      <c r="G28" s="142">
        <f>'G-3A'!F15</f>
        <v>77</v>
      </c>
      <c r="H28" s="142">
        <f>'G-3A'!F16</f>
        <v>94.5</v>
      </c>
      <c r="I28" s="142">
        <f>'G-3A'!F17</f>
        <v>67.5</v>
      </c>
      <c r="J28" s="142">
        <f>'G-3A'!F18</f>
        <v>49.5</v>
      </c>
      <c r="K28" s="142">
        <f>'G-3A'!F19</f>
        <v>63</v>
      </c>
      <c r="L28" s="143"/>
      <c r="M28" s="142">
        <f>'G-3A'!F20</f>
        <v>79</v>
      </c>
      <c r="N28" s="142">
        <f>'G-3A'!F21</f>
        <v>94</v>
      </c>
      <c r="O28" s="142">
        <f>'G-3A'!F22</f>
        <v>65.5</v>
      </c>
      <c r="P28" s="142">
        <f>'G-3A'!M10</f>
        <v>87.5</v>
      </c>
      <c r="Q28" s="142">
        <f>'G-3A'!M11</f>
        <v>65</v>
      </c>
      <c r="R28" s="142">
        <f>'G-3A'!M12</f>
        <v>64.5</v>
      </c>
      <c r="S28" s="142">
        <f>'G-3A'!M13</f>
        <v>71</v>
      </c>
      <c r="T28" s="142">
        <f>'G-3A'!M14</f>
        <v>67</v>
      </c>
      <c r="U28" s="142">
        <f>'G-3A'!M15</f>
        <v>61</v>
      </c>
      <c r="V28" s="142">
        <f>'G-3A'!M16</f>
        <v>57</v>
      </c>
      <c r="W28" s="142">
        <f>'G-3A'!M17</f>
        <v>65</v>
      </c>
      <c r="X28" s="142">
        <f>'G-3A'!M18</f>
        <v>59.5</v>
      </c>
      <c r="Y28" s="142">
        <f>'G-3A'!M19</f>
        <v>74.5</v>
      </c>
      <c r="Z28" s="142">
        <f>'G-3A'!M20</f>
        <v>80.5</v>
      </c>
      <c r="AA28" s="142">
        <f>'G-3A'!M21</f>
        <v>72.5</v>
      </c>
      <c r="AB28" s="142">
        <f>'G-3A'!M22</f>
        <v>84</v>
      </c>
      <c r="AC28" s="143"/>
      <c r="AD28" s="142">
        <f>'G-3A'!T10</f>
        <v>121</v>
      </c>
      <c r="AE28" s="142">
        <f>'G-3A'!T11</f>
        <v>137.5</v>
      </c>
      <c r="AF28" s="142">
        <f>'G-3A'!T12</f>
        <v>140.5</v>
      </c>
      <c r="AG28" s="142">
        <f>'G-3A'!T13</f>
        <v>233</v>
      </c>
      <c r="AH28" s="142">
        <f>'G-3A'!T14</f>
        <v>115</v>
      </c>
      <c r="AI28" s="142">
        <f>'G-3A'!T15</f>
        <v>134.5</v>
      </c>
      <c r="AJ28" s="142">
        <f>'G-3A'!T16</f>
        <v>152</v>
      </c>
      <c r="AK28" s="142">
        <f>'G-3A'!T17</f>
        <v>145</v>
      </c>
      <c r="AL28" s="142">
        <f>'G-3A'!T18</f>
        <v>121</v>
      </c>
      <c r="AM28" s="142">
        <f>'G-3A'!T19</f>
        <v>102</v>
      </c>
      <c r="AN28" s="142">
        <f>'G-3A'!T20</f>
        <v>101</v>
      </c>
      <c r="AO28" s="142">
        <f>'G-3A'!T21</f>
        <v>100.5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103</v>
      </c>
      <c r="B29" s="142"/>
      <c r="C29" s="142"/>
      <c r="D29" s="142"/>
      <c r="E29" s="142">
        <f>B28+C28+D28+E28</f>
        <v>524.5</v>
      </c>
      <c r="F29" s="142">
        <f t="shared" ref="F29:K29" si="24">C28+D28+E28+F28</f>
        <v>444.5</v>
      </c>
      <c r="G29" s="142">
        <f t="shared" si="24"/>
        <v>356.5</v>
      </c>
      <c r="H29" s="142">
        <f t="shared" si="24"/>
        <v>340</v>
      </c>
      <c r="I29" s="142">
        <f t="shared" si="24"/>
        <v>312</v>
      </c>
      <c r="J29" s="142">
        <f t="shared" si="24"/>
        <v>288.5</v>
      </c>
      <c r="K29" s="142">
        <f t="shared" si="24"/>
        <v>274.5</v>
      </c>
      <c r="L29" s="143"/>
      <c r="M29" s="142"/>
      <c r="N29" s="142"/>
      <c r="O29" s="142"/>
      <c r="P29" s="142">
        <f>M28+N28+O28+P28</f>
        <v>326</v>
      </c>
      <c r="Q29" s="142">
        <f t="shared" ref="Q29" si="25">N28+O28+P28+Q28</f>
        <v>312</v>
      </c>
      <c r="R29" s="142">
        <f t="shared" ref="R29" si="26">O28+P28+Q28+R28</f>
        <v>282.5</v>
      </c>
      <c r="S29" s="142">
        <f t="shared" ref="S29" si="27">P28+Q28+R28+S28</f>
        <v>288</v>
      </c>
      <c r="T29" s="142">
        <f t="shared" ref="T29" si="28">Q28+R28+S28+T28</f>
        <v>267.5</v>
      </c>
      <c r="U29" s="142">
        <f t="shared" ref="U29" si="29">R28+S28+T28+U28</f>
        <v>263.5</v>
      </c>
      <c r="V29" s="142">
        <f t="shared" ref="V29" si="30">S28+T28+U28+V28</f>
        <v>256</v>
      </c>
      <c r="W29" s="142">
        <f t="shared" ref="W29" si="31">T28+U28+V28+W28</f>
        <v>250</v>
      </c>
      <c r="X29" s="142">
        <f t="shared" ref="X29" si="32">U28+V28+W28+X28</f>
        <v>242.5</v>
      </c>
      <c r="Y29" s="142">
        <f t="shared" ref="Y29" si="33">V28+W28+X28+Y28</f>
        <v>256</v>
      </c>
      <c r="Z29" s="142">
        <f t="shared" ref="Z29" si="34">W28+X28+Y28+Z28</f>
        <v>279.5</v>
      </c>
      <c r="AA29" s="142">
        <f t="shared" ref="AA29" si="35">X28+Y28+Z28+AA28</f>
        <v>287</v>
      </c>
      <c r="AB29" s="142">
        <f t="shared" ref="AB29" si="36">Y28+Z28+AA28+AB28</f>
        <v>311.5</v>
      </c>
      <c r="AC29" s="143"/>
      <c r="AD29" s="142"/>
      <c r="AE29" s="142"/>
      <c r="AF29" s="142"/>
      <c r="AG29" s="142">
        <f>AD28+AE28+AF28+AG28</f>
        <v>632</v>
      </c>
      <c r="AH29" s="142">
        <f t="shared" ref="AH29" si="37">AE28+AF28+AG28+AH28</f>
        <v>626</v>
      </c>
      <c r="AI29" s="142">
        <f t="shared" ref="AI29" si="38">AF28+AG28+AH28+AI28</f>
        <v>623</v>
      </c>
      <c r="AJ29" s="142">
        <f t="shared" ref="AJ29" si="39">AG28+AH28+AI28+AJ28</f>
        <v>634.5</v>
      </c>
      <c r="AK29" s="142">
        <f t="shared" ref="AK29" si="40">AH28+AI28+AJ28+AK28</f>
        <v>546.5</v>
      </c>
      <c r="AL29" s="142">
        <f t="shared" ref="AL29" si="41">AI28+AJ28+AK28+AL28</f>
        <v>552.5</v>
      </c>
      <c r="AM29" s="142">
        <f t="shared" ref="AM29" si="42">AJ28+AK28+AL28+AM28</f>
        <v>520</v>
      </c>
      <c r="AN29" s="142">
        <f t="shared" ref="AN29" si="43">AK28+AL28+AM28+AN28</f>
        <v>469</v>
      </c>
      <c r="AO29" s="142">
        <f t="shared" ref="AO29" si="44">AL28+AM28+AN28+AO28</f>
        <v>424.5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104</v>
      </c>
      <c r="B30" s="144"/>
      <c r="C30" s="145" t="s">
        <v>105</v>
      </c>
      <c r="D30" s="146">
        <f>DIRECCIONALIDAD!J37/100</f>
        <v>0.42753623188405798</v>
      </c>
      <c r="E30" s="145"/>
      <c r="F30" s="145" t="s">
        <v>106</v>
      </c>
      <c r="G30" s="146">
        <f>DIRECCIONALIDAD!J38/100</f>
        <v>0.57246376811594202</v>
      </c>
      <c r="H30" s="145"/>
      <c r="I30" s="145" t="s">
        <v>107</v>
      </c>
      <c r="J30" s="146">
        <f>DIRECCIONALIDAD!J39/100</f>
        <v>0</v>
      </c>
      <c r="K30" s="147"/>
      <c r="L30" s="141"/>
      <c r="M30" s="144"/>
      <c r="N30" s="145"/>
      <c r="O30" s="145" t="s">
        <v>105</v>
      </c>
      <c r="P30" s="146">
        <f>DIRECCIONALIDAD!J40/100</f>
        <v>0.43644251626898045</v>
      </c>
      <c r="Q30" s="145"/>
      <c r="R30" s="145"/>
      <c r="S30" s="145"/>
      <c r="T30" s="145" t="s">
        <v>106</v>
      </c>
      <c r="U30" s="146">
        <f>DIRECCIONALIDAD!J41/100</f>
        <v>0.56355748373101955</v>
      </c>
      <c r="V30" s="145"/>
      <c r="W30" s="145"/>
      <c r="X30" s="145"/>
      <c r="Y30" s="145" t="s">
        <v>107</v>
      </c>
      <c r="Z30" s="146">
        <f>DIRECCIONALIDAD!J42/100</f>
        <v>0</v>
      </c>
      <c r="AA30" s="145"/>
      <c r="AB30" s="147"/>
      <c r="AC30" s="141"/>
      <c r="AD30" s="144"/>
      <c r="AE30" s="145" t="s">
        <v>105</v>
      </c>
      <c r="AF30" s="146">
        <f>DIRECCIONALIDAD!J43/100</f>
        <v>0.28852459016393445</v>
      </c>
      <c r="AG30" s="145"/>
      <c r="AH30" s="145"/>
      <c r="AI30" s="145"/>
      <c r="AJ30" s="145" t="s">
        <v>106</v>
      </c>
      <c r="AK30" s="146">
        <f>DIRECCIONALIDAD!J44/100</f>
        <v>0.71147540983606561</v>
      </c>
      <c r="AL30" s="145"/>
      <c r="AM30" s="145"/>
      <c r="AN30" s="145" t="s">
        <v>107</v>
      </c>
      <c r="AO30" s="148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2" t="s">
        <v>143</v>
      </c>
      <c r="B31" s="153">
        <f>MAX(B29:K29)</f>
        <v>524.5</v>
      </c>
      <c r="C31" s="145" t="s">
        <v>105</v>
      </c>
      <c r="D31" s="154">
        <f>+B31*D30</f>
        <v>224.24275362318841</v>
      </c>
      <c r="E31" s="145"/>
      <c r="F31" s="145" t="s">
        <v>106</v>
      </c>
      <c r="G31" s="154">
        <f>+B31*G30</f>
        <v>300.25724637681157</v>
      </c>
      <c r="H31" s="145"/>
      <c r="I31" s="145" t="s">
        <v>107</v>
      </c>
      <c r="J31" s="154">
        <f>+B31*J30</f>
        <v>0</v>
      </c>
      <c r="K31" s="147"/>
      <c r="L31" s="141"/>
      <c r="M31" s="153">
        <f>MAX(M29:AB29)</f>
        <v>326</v>
      </c>
      <c r="N31" s="145"/>
      <c r="O31" s="145" t="s">
        <v>105</v>
      </c>
      <c r="P31" s="155">
        <f>+M31*P30</f>
        <v>142.28026030368764</v>
      </c>
      <c r="Q31" s="145"/>
      <c r="R31" s="145"/>
      <c r="S31" s="145"/>
      <c r="T31" s="145" t="s">
        <v>106</v>
      </c>
      <c r="U31" s="155">
        <f>+M31*U30</f>
        <v>183.71973969631236</v>
      </c>
      <c r="V31" s="145"/>
      <c r="W31" s="145"/>
      <c r="X31" s="145"/>
      <c r="Y31" s="145" t="s">
        <v>107</v>
      </c>
      <c r="Z31" s="155">
        <f>+M31*Z30</f>
        <v>0</v>
      </c>
      <c r="AA31" s="145"/>
      <c r="AB31" s="147"/>
      <c r="AC31" s="141"/>
      <c r="AD31" s="153">
        <f>MAX(AD29:AO29)</f>
        <v>634.5</v>
      </c>
      <c r="AE31" s="145" t="s">
        <v>105</v>
      </c>
      <c r="AF31" s="154">
        <f>+AD31*AF30</f>
        <v>183.0688524590164</v>
      </c>
      <c r="AG31" s="145"/>
      <c r="AH31" s="145"/>
      <c r="AI31" s="145"/>
      <c r="AJ31" s="145" t="s">
        <v>106</v>
      </c>
      <c r="AK31" s="154">
        <f>+AD31*AK30</f>
        <v>451.4311475409836</v>
      </c>
      <c r="AL31" s="145"/>
      <c r="AM31" s="145"/>
      <c r="AN31" s="145" t="s">
        <v>107</v>
      </c>
      <c r="AO31" s="156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1"/>
      <c r="T32" s="236" t="s">
        <v>101</v>
      </c>
      <c r="U32" s="236"/>
      <c r="V32" s="140" t="s">
        <v>108</v>
      </c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102</v>
      </c>
      <c r="B33" s="142">
        <f t="shared" ref="B33:K33" si="45">B13+B18+B23+B28</f>
        <v>878.5</v>
      </c>
      <c r="C33" s="142">
        <f t="shared" si="45"/>
        <v>910.5</v>
      </c>
      <c r="D33" s="142">
        <f t="shared" si="45"/>
        <v>811</v>
      </c>
      <c r="E33" s="142">
        <f t="shared" si="45"/>
        <v>819.5</v>
      </c>
      <c r="F33" s="142">
        <f t="shared" si="45"/>
        <v>806</v>
      </c>
      <c r="G33" s="142">
        <f t="shared" si="45"/>
        <v>766.5</v>
      </c>
      <c r="H33" s="142">
        <f t="shared" si="45"/>
        <v>778.5</v>
      </c>
      <c r="I33" s="142">
        <f t="shared" si="45"/>
        <v>766</v>
      </c>
      <c r="J33" s="142">
        <f t="shared" si="45"/>
        <v>754.5</v>
      </c>
      <c r="K33" s="142">
        <f t="shared" si="45"/>
        <v>752.5</v>
      </c>
      <c r="L33" s="143"/>
      <c r="M33" s="142">
        <f t="shared" ref="M33:AB33" si="46">M13+M18+M23+M28</f>
        <v>815</v>
      </c>
      <c r="N33" s="142">
        <f t="shared" si="46"/>
        <v>821.5</v>
      </c>
      <c r="O33" s="142">
        <f t="shared" si="46"/>
        <v>484.5</v>
      </c>
      <c r="P33" s="142">
        <f t="shared" si="46"/>
        <v>730</v>
      </c>
      <c r="Q33" s="142">
        <f t="shared" si="46"/>
        <v>793</v>
      </c>
      <c r="R33" s="142">
        <f t="shared" si="46"/>
        <v>622.5</v>
      </c>
      <c r="S33" s="142">
        <f t="shared" si="46"/>
        <v>610</v>
      </c>
      <c r="T33" s="142">
        <f t="shared" si="46"/>
        <v>600</v>
      </c>
      <c r="U33" s="142">
        <f t="shared" si="46"/>
        <v>605.5</v>
      </c>
      <c r="V33" s="142">
        <f t="shared" si="46"/>
        <v>579.5</v>
      </c>
      <c r="W33" s="142">
        <f t="shared" si="46"/>
        <v>543.5</v>
      </c>
      <c r="X33" s="142">
        <f t="shared" si="46"/>
        <v>588.5</v>
      </c>
      <c r="Y33" s="142">
        <f t="shared" si="46"/>
        <v>667.5</v>
      </c>
      <c r="Z33" s="142">
        <f t="shared" si="46"/>
        <v>641.5</v>
      </c>
      <c r="AA33" s="142">
        <f t="shared" si="46"/>
        <v>611.5</v>
      </c>
      <c r="AB33" s="142">
        <f t="shared" si="46"/>
        <v>575.5</v>
      </c>
      <c r="AC33" s="143"/>
      <c r="AD33" s="142">
        <f t="shared" ref="AD33:AO33" si="47">AD13+AD18+AD23+AD28</f>
        <v>758</v>
      </c>
      <c r="AE33" s="142">
        <f t="shared" si="47"/>
        <v>788.5</v>
      </c>
      <c r="AF33" s="142">
        <f t="shared" si="47"/>
        <v>781.5</v>
      </c>
      <c r="AG33" s="142">
        <f t="shared" si="47"/>
        <v>879.5</v>
      </c>
      <c r="AH33" s="142">
        <f t="shared" si="47"/>
        <v>734.5</v>
      </c>
      <c r="AI33" s="142">
        <f t="shared" si="47"/>
        <v>847</v>
      </c>
      <c r="AJ33" s="142">
        <f t="shared" si="47"/>
        <v>678</v>
      </c>
      <c r="AK33" s="142">
        <f t="shared" si="47"/>
        <v>845</v>
      </c>
      <c r="AL33" s="142">
        <f t="shared" si="47"/>
        <v>755</v>
      </c>
      <c r="AM33" s="142">
        <f t="shared" si="47"/>
        <v>834</v>
      </c>
      <c r="AN33" s="142">
        <f t="shared" si="47"/>
        <v>808</v>
      </c>
      <c r="AO33" s="142">
        <f t="shared" si="47"/>
        <v>792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103</v>
      </c>
      <c r="B34" s="142"/>
      <c r="C34" s="142"/>
      <c r="D34" s="142"/>
      <c r="E34" s="142">
        <f>B33+C33+D33+E33</f>
        <v>3419.5</v>
      </c>
      <c r="F34" s="142">
        <f t="shared" ref="F34:K34" si="48">C33+D33+E33+F33</f>
        <v>3347</v>
      </c>
      <c r="G34" s="142">
        <f t="shared" si="48"/>
        <v>3203</v>
      </c>
      <c r="H34" s="142">
        <f t="shared" si="48"/>
        <v>3170.5</v>
      </c>
      <c r="I34" s="142">
        <f t="shared" si="48"/>
        <v>3117</v>
      </c>
      <c r="J34" s="142">
        <f t="shared" si="48"/>
        <v>3065.5</v>
      </c>
      <c r="K34" s="142">
        <f t="shared" si="48"/>
        <v>3051.5</v>
      </c>
      <c r="L34" s="143"/>
      <c r="M34" s="142"/>
      <c r="N34" s="142"/>
      <c r="O34" s="142"/>
      <c r="P34" s="142">
        <f>M33+N33+O33+P33</f>
        <v>2851</v>
      </c>
      <c r="Q34" s="142">
        <f t="shared" ref="Q34:AB34" si="49">N33+O33+P33+Q33</f>
        <v>2829</v>
      </c>
      <c r="R34" s="142">
        <f t="shared" si="49"/>
        <v>2630</v>
      </c>
      <c r="S34" s="142">
        <f t="shared" si="49"/>
        <v>2755.5</v>
      </c>
      <c r="T34" s="142">
        <f t="shared" si="49"/>
        <v>2625.5</v>
      </c>
      <c r="U34" s="142">
        <f t="shared" si="49"/>
        <v>2438</v>
      </c>
      <c r="V34" s="142">
        <f t="shared" si="49"/>
        <v>2395</v>
      </c>
      <c r="W34" s="142">
        <f t="shared" si="49"/>
        <v>2328.5</v>
      </c>
      <c r="X34" s="142">
        <f t="shared" si="49"/>
        <v>2317</v>
      </c>
      <c r="Y34" s="142">
        <f t="shared" si="49"/>
        <v>2379</v>
      </c>
      <c r="Z34" s="142">
        <f t="shared" si="49"/>
        <v>2441</v>
      </c>
      <c r="AA34" s="142">
        <f t="shared" si="49"/>
        <v>2509</v>
      </c>
      <c r="AB34" s="142">
        <f t="shared" si="49"/>
        <v>2496</v>
      </c>
      <c r="AC34" s="143"/>
      <c r="AD34" s="142"/>
      <c r="AE34" s="142"/>
      <c r="AF34" s="142"/>
      <c r="AG34" s="142">
        <f>AD33+AE33+AF33+AG33</f>
        <v>3207.5</v>
      </c>
      <c r="AH34" s="142">
        <f t="shared" ref="AH34:AO34" si="50">AE33+AF33+AG33+AH33</f>
        <v>3184</v>
      </c>
      <c r="AI34" s="142">
        <f t="shared" si="50"/>
        <v>3242.5</v>
      </c>
      <c r="AJ34" s="142">
        <f t="shared" si="50"/>
        <v>3139</v>
      </c>
      <c r="AK34" s="142">
        <f t="shared" si="50"/>
        <v>3104.5</v>
      </c>
      <c r="AL34" s="142">
        <f t="shared" si="50"/>
        <v>3125</v>
      </c>
      <c r="AM34" s="142">
        <f t="shared" si="50"/>
        <v>3112</v>
      </c>
      <c r="AN34" s="142">
        <f t="shared" si="50"/>
        <v>3242</v>
      </c>
      <c r="AO34" s="142">
        <f t="shared" si="50"/>
        <v>3189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37"/>
      <c r="R36" s="237"/>
      <c r="S36" s="237"/>
      <c r="T36" s="237"/>
      <c r="U36" s="23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G-3</vt:lpstr>
      <vt:lpstr>G-4</vt:lpstr>
      <vt:lpstr>G-11 </vt:lpstr>
      <vt:lpstr>G-3A</vt:lpstr>
      <vt:lpstr>G-Totales</vt:lpstr>
      <vt:lpstr>DIRECCIONALIDAD</vt:lpstr>
      <vt:lpstr>DIAGRAMA DE VOL</vt:lpstr>
      <vt:lpstr>'G-1'!Área_de_impresión</vt:lpstr>
      <vt:lpstr>'G-11 '!Área_de_impresión</vt:lpstr>
      <vt:lpstr>'G-3'!Área_de_impresión</vt:lpstr>
      <vt:lpstr>'G-3A'!Área_de_impresión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2014-03-25T22:25:09Z</cp:lastPrinted>
  <dcterms:created xsi:type="dcterms:W3CDTF">1998-04-02T13:38:56Z</dcterms:created>
  <dcterms:modified xsi:type="dcterms:W3CDTF">2018-11-21T21:23:19Z</dcterms:modified>
</cp:coreProperties>
</file>